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I:\Produktentwicklung\PROJEKTE_PHASE_2.3._&amp;_2.4\EO12-009 opticalCON Pro\M\7. Markteinführung\"/>
    </mc:Choice>
  </mc:AlternateContent>
  <xr:revisionPtr revIDLastSave="0" documentId="13_ncr:1_{4D07E09F-4B22-4BAF-A282-99D3C4BA1F47}" xr6:coauthVersionLast="44" xr6:coauthVersionMax="44" xr10:uidLastSave="{00000000-0000-0000-0000-000000000000}"/>
  <bookViews>
    <workbookView xWindow="-120" yWindow="-120" windowWidth="29040" windowHeight="15840" xr2:uid="{CC980FBC-8FD3-4F83-9D90-FAABBD6738D5}"/>
  </bookViews>
  <sheets>
    <sheet name="SMPTE Competitor" sheetId="1" r:id="rId1"/>
    <sheet name="opticalCON DRAGONFLY" sheetId="3" r:id="rId2"/>
    <sheet name="Investment Comparison" sheetId="6" r:id="rId3"/>
    <sheet name="Hilfstabelle" sheetId="5" state="hidden" r:id="rId4"/>
    <sheet name="Parameter" sheetId="2" state="hidden" r:id="rId5"/>
  </sheets>
  <definedNames>
    <definedName name="Währung">Parameter!$A$2:$A$6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31" i="3" l="1"/>
  <c r="O31" i="3"/>
  <c r="M31" i="3"/>
  <c r="K31" i="3"/>
  <c r="I31" i="3"/>
  <c r="G31" i="3"/>
  <c r="E25" i="3" l="1"/>
  <c r="G25" i="3" s="1"/>
  <c r="I25" i="3" s="1"/>
  <c r="K25" i="3" s="1"/>
  <c r="M25" i="3" s="1"/>
  <c r="O25" i="3" s="1"/>
  <c r="Q25" i="3" s="1"/>
  <c r="E12" i="3"/>
  <c r="E13" i="3"/>
  <c r="E14" i="3"/>
  <c r="E15" i="3"/>
  <c r="E16" i="3"/>
  <c r="E22" i="3"/>
  <c r="E23" i="3"/>
  <c r="E31" i="3"/>
  <c r="F32" i="3"/>
  <c r="H32" i="3"/>
  <c r="J32" i="3"/>
  <c r="L32" i="3"/>
  <c r="N32" i="3"/>
  <c r="P32" i="3"/>
  <c r="R32" i="3"/>
  <c r="F33" i="3"/>
  <c r="H33" i="3"/>
  <c r="J33" i="3"/>
  <c r="L33" i="3"/>
  <c r="N33" i="3"/>
  <c r="P33" i="3"/>
  <c r="R33" i="3"/>
  <c r="F34" i="3"/>
  <c r="H34" i="3"/>
  <c r="J34" i="3"/>
  <c r="L34" i="3"/>
  <c r="N34" i="3"/>
  <c r="P34" i="3"/>
  <c r="R34" i="3"/>
  <c r="A32" i="3"/>
  <c r="A33" i="3"/>
  <c r="A34" i="3"/>
  <c r="A22" i="3"/>
  <c r="A23" i="3"/>
  <c r="A12" i="3"/>
  <c r="A13" i="3"/>
  <c r="A14" i="3"/>
  <c r="A15" i="3"/>
  <c r="A16" i="3"/>
  <c r="A13" i="1"/>
  <c r="A14" i="1"/>
  <c r="A15" i="1"/>
  <c r="A16" i="1"/>
  <c r="A22" i="1"/>
  <c r="A23" i="1"/>
  <c r="A7" i="3" l="1"/>
  <c r="A8" i="3"/>
  <c r="A9" i="3"/>
  <c r="A10" i="3"/>
  <c r="A11" i="3"/>
  <c r="A6" i="3"/>
  <c r="A12" i="1"/>
  <c r="A7" i="1"/>
  <c r="A8" i="1"/>
  <c r="A9" i="1"/>
  <c r="A10" i="1"/>
  <c r="A11" i="1"/>
  <c r="A6" i="1"/>
  <c r="A20" i="1"/>
  <c r="E31" i="1" l="1"/>
  <c r="E32" i="1"/>
  <c r="F2" i="5"/>
  <c r="D2" i="5"/>
  <c r="E2" i="5"/>
  <c r="C2" i="5"/>
  <c r="B17" i="5"/>
  <c r="B15" i="5"/>
  <c r="B13" i="5"/>
  <c r="B11" i="5"/>
  <c r="B9" i="5"/>
  <c r="B7" i="5"/>
  <c r="B5" i="5"/>
  <c r="F1" i="5"/>
  <c r="E1" i="5"/>
  <c r="B16" i="5"/>
  <c r="B14" i="5"/>
  <c r="B12" i="5"/>
  <c r="B10" i="5"/>
  <c r="B8" i="5"/>
  <c r="B6" i="5"/>
  <c r="B4" i="5"/>
  <c r="D1" i="5"/>
  <c r="C1" i="5"/>
  <c r="J3" i="1" l="1"/>
  <c r="A12" i="5"/>
  <c r="A10" i="5"/>
  <c r="A8" i="5"/>
  <c r="A16" i="5"/>
  <c r="A14" i="5"/>
  <c r="A6" i="5"/>
  <c r="A4" i="5"/>
  <c r="E25" i="1" l="1"/>
  <c r="F5" i="5" s="1"/>
  <c r="R25" i="1" l="1"/>
  <c r="P25" i="1"/>
  <c r="N25" i="1"/>
  <c r="L25" i="1"/>
  <c r="J25" i="1"/>
  <c r="H25" i="1"/>
  <c r="R4" i="1"/>
  <c r="P4" i="1"/>
  <c r="N4" i="1"/>
  <c r="L4" i="1"/>
  <c r="J4" i="1"/>
  <c r="H4" i="1"/>
  <c r="R4" i="3"/>
  <c r="P4" i="3"/>
  <c r="N4" i="3"/>
  <c r="L4" i="3"/>
  <c r="J4" i="3"/>
  <c r="H4" i="3"/>
  <c r="E21" i="3"/>
  <c r="F23" i="3"/>
  <c r="F21" i="3"/>
  <c r="E20" i="3"/>
  <c r="F20" i="3" s="1"/>
  <c r="A21" i="3"/>
  <c r="R31" i="3"/>
  <c r="P31" i="3"/>
  <c r="N31" i="3"/>
  <c r="L31" i="3"/>
  <c r="J31" i="3"/>
  <c r="H31" i="3"/>
  <c r="F31" i="3"/>
  <c r="A31" i="3"/>
  <c r="R30" i="3"/>
  <c r="P30" i="3"/>
  <c r="N30" i="3"/>
  <c r="L30" i="3"/>
  <c r="J30" i="3"/>
  <c r="H30" i="3"/>
  <c r="F30" i="3"/>
  <c r="A30" i="3"/>
  <c r="A29" i="3"/>
  <c r="A28" i="3"/>
  <c r="A27" i="3"/>
  <c r="A26" i="3"/>
  <c r="R25" i="3"/>
  <c r="P25" i="3"/>
  <c r="N25" i="3"/>
  <c r="L25" i="3"/>
  <c r="J25" i="3"/>
  <c r="H25" i="3"/>
  <c r="F25" i="3"/>
  <c r="A20" i="3"/>
  <c r="E19" i="3"/>
  <c r="A19" i="3"/>
  <c r="F18" i="3"/>
  <c r="E11" i="3"/>
  <c r="F11" i="3" s="1"/>
  <c r="E10" i="3"/>
  <c r="F10" i="3" s="1"/>
  <c r="E9" i="3"/>
  <c r="F9" i="3" s="1"/>
  <c r="E8" i="3"/>
  <c r="F8" i="3" s="1"/>
  <c r="E7" i="3"/>
  <c r="F7" i="3" s="1"/>
  <c r="E6" i="3"/>
  <c r="F6" i="3" s="1"/>
  <c r="F5" i="3"/>
  <c r="F4" i="3"/>
  <c r="R3" i="3"/>
  <c r="P3" i="3"/>
  <c r="N3" i="3"/>
  <c r="L3" i="3"/>
  <c r="J3" i="3"/>
  <c r="H3" i="3"/>
  <c r="A32" i="1"/>
  <c r="A27" i="1"/>
  <c r="A28" i="1"/>
  <c r="A29" i="1"/>
  <c r="A30" i="1"/>
  <c r="A31" i="1"/>
  <c r="A26" i="1"/>
  <c r="A19" i="1"/>
  <c r="A21" i="1"/>
  <c r="N3" i="1"/>
  <c r="R32" i="1"/>
  <c r="Q32" i="1"/>
  <c r="R31" i="1"/>
  <c r="Q31" i="1"/>
  <c r="R30" i="1"/>
  <c r="P32" i="1"/>
  <c r="O32" i="1"/>
  <c r="P31" i="1"/>
  <c r="O31" i="1"/>
  <c r="P30" i="1"/>
  <c r="N32" i="1"/>
  <c r="M32" i="1"/>
  <c r="N31" i="1"/>
  <c r="M31" i="1"/>
  <c r="N30" i="1"/>
  <c r="L32" i="1"/>
  <c r="K32" i="1"/>
  <c r="L31" i="1"/>
  <c r="K31" i="1"/>
  <c r="L30" i="1"/>
  <c r="J32" i="1"/>
  <c r="I32" i="1"/>
  <c r="J31" i="1"/>
  <c r="I31" i="1"/>
  <c r="J30" i="1"/>
  <c r="H31" i="1"/>
  <c r="F32" i="1"/>
  <c r="F31" i="1"/>
  <c r="H32" i="1"/>
  <c r="G32" i="1"/>
  <c r="G31" i="1"/>
  <c r="H30" i="1"/>
  <c r="F30" i="1"/>
  <c r="F25" i="1"/>
  <c r="F18" i="1"/>
  <c r="F5" i="1"/>
  <c r="F4" i="1"/>
  <c r="E20" i="1"/>
  <c r="E21" i="1"/>
  <c r="E19" i="1"/>
  <c r="E7" i="1"/>
  <c r="E8" i="1"/>
  <c r="E9" i="1"/>
  <c r="E10" i="1"/>
  <c r="E11" i="1"/>
  <c r="E12" i="1"/>
  <c r="E6" i="1"/>
  <c r="F6" i="1" s="1"/>
  <c r="G25" i="1" l="1"/>
  <c r="E5" i="3"/>
  <c r="I25" i="1"/>
  <c r="F7" i="5"/>
  <c r="D4" i="5"/>
  <c r="E18" i="3"/>
  <c r="F19" i="3"/>
  <c r="E18" i="1"/>
  <c r="E5" i="1"/>
  <c r="E4" i="1" l="1"/>
  <c r="E5" i="5" s="1"/>
  <c r="G5" i="5" s="1"/>
  <c r="E4" i="3"/>
  <c r="F9" i="5"/>
  <c r="K25" i="1"/>
  <c r="D6" i="5"/>
  <c r="R3" i="1"/>
  <c r="P3" i="1"/>
  <c r="L3" i="1"/>
  <c r="H3" i="1"/>
  <c r="F21" i="1"/>
  <c r="F20" i="1"/>
  <c r="F19" i="1"/>
  <c r="F11" i="1"/>
  <c r="F10" i="1"/>
  <c r="F9" i="1"/>
  <c r="F8" i="1"/>
  <c r="F7" i="1"/>
  <c r="E3" i="1" l="1"/>
  <c r="G4" i="1"/>
  <c r="G3" i="1" s="1"/>
  <c r="Q4" i="1"/>
  <c r="E17" i="5" s="1"/>
  <c r="K4" i="1"/>
  <c r="E11" i="5" s="1"/>
  <c r="I4" i="1"/>
  <c r="E9" i="5" s="1"/>
  <c r="G9" i="5" s="1"/>
  <c r="M4" i="1"/>
  <c r="E13" i="5" s="1"/>
  <c r="O4" i="1"/>
  <c r="E15" i="5" s="1"/>
  <c r="C4" i="5"/>
  <c r="G4" i="5" s="1"/>
  <c r="G4" i="3"/>
  <c r="I4" i="3"/>
  <c r="C8" i="5" s="1"/>
  <c r="Q4" i="3"/>
  <c r="C16" i="5" s="1"/>
  <c r="O4" i="3"/>
  <c r="C14" i="5" s="1"/>
  <c r="M4" i="3"/>
  <c r="C12" i="5" s="1"/>
  <c r="K4" i="3"/>
  <c r="C10" i="5" s="1"/>
  <c r="E3" i="3"/>
  <c r="F11" i="5"/>
  <c r="M25" i="1"/>
  <c r="D8" i="5"/>
  <c r="G8" i="5" s="1"/>
  <c r="K3" i="1"/>
  <c r="E7" i="5" l="1"/>
  <c r="G7" i="5" s="1"/>
  <c r="G11" i="5"/>
  <c r="I3" i="1"/>
  <c r="I3" i="3"/>
  <c r="C6" i="5"/>
  <c r="G6" i="5" s="1"/>
  <c r="G3" i="3"/>
  <c r="O25" i="1"/>
  <c r="F13" i="5"/>
  <c r="G13" i="5" s="1"/>
  <c r="K3" i="3"/>
  <c r="D10" i="5"/>
  <c r="G10" i="5" s="1"/>
  <c r="M3" i="1"/>
  <c r="F15" i="5" l="1"/>
  <c r="G15" i="5" s="1"/>
  <c r="Q25" i="1"/>
  <c r="F17" i="5" s="1"/>
  <c r="G17" i="5" s="1"/>
  <c r="D12" i="5"/>
  <c r="G12" i="5" s="1"/>
  <c r="M3" i="3"/>
  <c r="O3" i="1"/>
  <c r="D14" i="5" l="1"/>
  <c r="G14" i="5" s="1"/>
  <c r="O3" i="3"/>
  <c r="Q3" i="1"/>
  <c r="D16" i="5" l="1"/>
  <c r="G16" i="5" s="1"/>
  <c r="Q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Tania Gappmeier</author>
  </authors>
  <commentList>
    <comment ref="F3" authorId="0" shapeId="0" xr:uid="{8C540EEF-38C8-4A67-AD3C-F6CD090AF815}">
      <text>
        <r>
          <rPr>
            <sz val="9"/>
            <color indexed="81"/>
            <rFont val="Segoe UI"/>
            <family val="2"/>
          </rPr>
          <t>Choose currency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Tania Gappmeier</author>
  </authors>
  <commentList>
    <comment ref="F3" authorId="0" shapeId="0" xr:uid="{8A06D889-33D2-4D20-BD71-E80B133C79C1}">
      <text>
        <r>
          <rPr>
            <sz val="9"/>
            <color indexed="81"/>
            <rFont val="Segoe UI"/>
            <family val="2"/>
          </rPr>
          <t>Choose currency</t>
        </r>
      </text>
    </comment>
  </commentList>
</comments>
</file>

<file path=xl/sharedStrings.xml><?xml version="1.0" encoding="utf-8"?>
<sst xmlns="http://schemas.openxmlformats.org/spreadsheetml/2006/main" count="153" uniqueCount="43">
  <si>
    <t>SMPTE Competitor</t>
  </si>
  <si>
    <t>Total Investment</t>
  </si>
  <si>
    <t>Pos</t>
  </si>
  <si>
    <t>Investment</t>
  </si>
  <si>
    <t>Qty</t>
  </si>
  <si>
    <t>Unit Price</t>
  </si>
  <si>
    <t>Equipment</t>
  </si>
  <si>
    <t>Mikroskope</t>
  </si>
  <si>
    <t>LEMO extraction Tool</t>
  </si>
  <si>
    <t xml:space="preserve">DMC AFM8 Crimp Tool </t>
  </si>
  <si>
    <t>People</t>
  </si>
  <si>
    <t>Cleaning Time per Project/Person</t>
  </si>
  <si>
    <t>Projects per Year</t>
  </si>
  <si>
    <t>Cleaning Intervalle</t>
  </si>
  <si>
    <t>Hourly Rate</t>
  </si>
  <si>
    <t>Lint Free wipes</t>
  </si>
  <si>
    <t>Isopropanol</t>
  </si>
  <si>
    <t>Währung</t>
  </si>
  <si>
    <t>CHF</t>
  </si>
  <si>
    <t>USD</t>
  </si>
  <si>
    <t>EUR</t>
  </si>
  <si>
    <t xml:space="preserve">GBP </t>
  </si>
  <si>
    <t>JPY</t>
  </si>
  <si>
    <t>Min</t>
  </si>
  <si>
    <t>opticalCON DRAGONFLY</t>
  </si>
  <si>
    <t>NKO2S-XP-0-100</t>
  </si>
  <si>
    <t>NKO2S-XP-0-200</t>
  </si>
  <si>
    <t>NO2FW-XP</t>
  </si>
  <si>
    <t>NO2MW-XP</t>
  </si>
  <si>
    <t>NKOBM2S-XP-0-0.5</t>
  </si>
  <si>
    <t>NKOBF2S-XP-0-0.5</t>
  </si>
  <si>
    <t>Dust Remover</t>
  </si>
  <si>
    <t>Initial Investment Cost</t>
  </si>
  <si>
    <t>Light green fields can be filled out</t>
  </si>
  <si>
    <t>Light blue fields can be filled out</t>
  </si>
  <si>
    <t>….</t>
  </si>
  <si>
    <t>…</t>
  </si>
  <si>
    <t>Maintenance Cost per Year</t>
  </si>
  <si>
    <t>FUW-PUW 100m</t>
  </si>
  <si>
    <t>FUW-PUW 200m</t>
  </si>
  <si>
    <t>EDW to Duplex LC</t>
  </si>
  <si>
    <t>FXW to Duplex LC</t>
  </si>
  <si>
    <t>Extraction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</si>
</sst>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8" x14ac:knownFonts="1">
    <font>
      <sz val="11"/>
      <color theme="1"/>
      <name val="Segoe UI Semilight"/>
      <family val="2"/>
    </font>
    <font>
      <sz val="11"/>
      <color theme="1"/>
      <name val="Segoe UI"/>
      <family val="2"/>
    </font>
    <font>
      <b/>
      <sz val="18"/>
      <color theme="1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1"/>
      <color theme="1"/>
      <name val="Segoe UI Semilight"/>
      <family val="2"/>
    </font>
    <font>
      <sz val="9"/>
      <color indexed="81"/>
      <name val="Segoe UI"/>
      <family val="2"/>
    </font>
    <font>
      <sz val="10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2E8E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" fontId="0" fillId="0" borderId="0" xfId="0" applyNumberFormat="1"/>
    <xf numFmtId="0" fontId="0" fillId="4" borderId="0" xfId="0" applyFill="1" applyAlignment="1"/>
    <xf numFmtId="0" fontId="0" fillId="5" borderId="0" xfId="0" applyFill="1" applyAlignment="1"/>
    <xf numFmtId="164" fontId="0" fillId="0" borderId="0" xfId="0" applyNumberFormat="1"/>
    <xf numFmtId="0" fontId="5" fillId="0" borderId="0" xfId="0" applyFont="1"/>
    <xf numFmtId="0" fontId="0" fillId="0" borderId="0" xfId="0" applyFill="1" applyAlignment="1"/>
    <xf numFmtId="0" fontId="1" fillId="0" borderId="0" xfId="0" applyFont="1" applyProtection="1"/>
    <xf numFmtId="0" fontId="4" fillId="0" borderId="5" xfId="0" applyFont="1" applyBorder="1" applyAlignment="1" applyProtection="1">
      <alignment horizontal="left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4" fontId="4" fillId="0" borderId="0" xfId="0" applyNumberFormat="1" applyFont="1" applyBorder="1" applyProtection="1"/>
    <xf numFmtId="0" fontId="4" fillId="0" borderId="0" xfId="0" applyFont="1" applyProtection="1"/>
    <xf numFmtId="4" fontId="4" fillId="6" borderId="1" xfId="0" applyNumberFormat="1" applyFont="1" applyFill="1" applyBorder="1" applyAlignment="1" applyProtection="1">
      <alignment horizontal="left"/>
    </xf>
    <xf numFmtId="4" fontId="4" fillId="6" borderId="2" xfId="0" applyNumberFormat="1" applyFont="1" applyFill="1" applyBorder="1" applyProtection="1"/>
    <xf numFmtId="4" fontId="4" fillId="6" borderId="2" xfId="0" applyNumberFormat="1" applyFont="1" applyFill="1" applyBorder="1" applyAlignment="1" applyProtection="1">
      <alignment horizontal="center"/>
    </xf>
    <xf numFmtId="4" fontId="4" fillId="6" borderId="7" xfId="0" applyNumberFormat="1" applyFont="1" applyFill="1" applyBorder="1" applyProtection="1"/>
    <xf numFmtId="4" fontId="4" fillId="6" borderId="1" xfId="0" applyNumberFormat="1" applyFont="1" applyFill="1" applyBorder="1" applyProtection="1"/>
    <xf numFmtId="4" fontId="4" fillId="6" borderId="3" xfId="0" applyNumberFormat="1" applyFont="1" applyFill="1" applyBorder="1" applyProtection="1"/>
    <xf numFmtId="4" fontId="4" fillId="6" borderId="4" xfId="0" applyNumberFormat="1" applyFont="1" applyFill="1" applyBorder="1" applyAlignment="1" applyProtection="1">
      <alignment horizontal="center"/>
    </xf>
    <xf numFmtId="4" fontId="4" fillId="0" borderId="0" xfId="0" applyNumberFormat="1" applyFont="1" applyProtection="1"/>
    <xf numFmtId="0" fontId="4" fillId="3" borderId="3" xfId="0" applyFont="1" applyFill="1" applyBorder="1" applyAlignment="1" applyProtection="1">
      <alignment horizontal="left"/>
    </xf>
    <xf numFmtId="0" fontId="4" fillId="3" borderId="6" xfId="0" applyFont="1" applyFill="1" applyBorder="1" applyProtection="1"/>
    <xf numFmtId="0" fontId="4" fillId="3" borderId="6" xfId="0" applyFont="1" applyFill="1" applyBorder="1" applyAlignment="1" applyProtection="1">
      <alignment horizontal="center"/>
    </xf>
    <xf numFmtId="4" fontId="4" fillId="3" borderId="6" xfId="0" applyNumberFormat="1" applyFont="1" applyFill="1" applyBorder="1" applyProtection="1"/>
    <xf numFmtId="0" fontId="4" fillId="3" borderId="4" xfId="0" applyFont="1" applyFill="1" applyBorder="1" applyAlignment="1" applyProtection="1">
      <alignment horizontal="center"/>
    </xf>
    <xf numFmtId="4" fontId="4" fillId="3" borderId="3" xfId="0" applyNumberFormat="1" applyFont="1" applyFill="1" applyBorder="1" applyProtection="1"/>
    <xf numFmtId="0" fontId="4" fillId="2" borderId="1" xfId="0" applyFont="1" applyFill="1" applyBorder="1" applyAlignment="1" applyProtection="1">
      <alignment horizontal="left"/>
    </xf>
    <xf numFmtId="0" fontId="4" fillId="2" borderId="2" xfId="0" applyFont="1" applyFill="1" applyBorder="1" applyProtection="1"/>
    <xf numFmtId="0" fontId="4" fillId="2" borderId="2" xfId="0" applyFont="1" applyFill="1" applyBorder="1" applyAlignment="1" applyProtection="1">
      <alignment horizontal="center"/>
    </xf>
    <xf numFmtId="4" fontId="4" fillId="2" borderId="2" xfId="0" applyNumberFormat="1" applyFont="1" applyFill="1" applyBorder="1" applyProtection="1"/>
    <xf numFmtId="0" fontId="4" fillId="0" borderId="8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4" fontId="3" fillId="0" borderId="0" xfId="0" applyNumberFormat="1" applyFont="1" applyBorder="1" applyProtection="1"/>
    <xf numFmtId="0" fontId="3" fillId="0" borderId="8" xfId="0" applyFont="1" applyBorder="1" applyAlignment="1" applyProtection="1">
      <alignment horizontal="center"/>
    </xf>
    <xf numFmtId="0" fontId="3" fillId="0" borderId="0" xfId="0" applyFont="1" applyProtection="1"/>
    <xf numFmtId="0" fontId="3" fillId="0" borderId="9" xfId="0" applyFont="1" applyBorder="1" applyAlignment="1" applyProtection="1">
      <alignment horizontal="left"/>
    </xf>
    <xf numFmtId="0" fontId="3" fillId="0" borderId="10" xfId="0" applyFont="1" applyBorder="1" applyProtection="1"/>
    <xf numFmtId="0" fontId="3" fillId="0" borderId="10" xfId="0" applyFont="1" applyBorder="1" applyAlignment="1" applyProtection="1">
      <alignment horizontal="center"/>
    </xf>
    <xf numFmtId="4" fontId="3" fillId="0" borderId="10" xfId="0" applyNumberFormat="1" applyFont="1" applyBorder="1" applyProtection="1"/>
    <xf numFmtId="0" fontId="3" fillId="0" borderId="11" xfId="0" applyFont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left"/>
    </xf>
    <xf numFmtId="0" fontId="4" fillId="3" borderId="2" xfId="0" applyFont="1" applyFill="1" applyBorder="1" applyProtection="1"/>
    <xf numFmtId="0" fontId="4" fillId="3" borderId="2" xfId="0" applyFont="1" applyFill="1" applyBorder="1" applyAlignment="1" applyProtection="1">
      <alignment horizontal="center"/>
    </xf>
    <xf numFmtId="4" fontId="4" fillId="3" borderId="2" xfId="0" applyNumberFormat="1" applyFont="1" applyFill="1" applyBorder="1" applyProtection="1"/>
    <xf numFmtId="0" fontId="4" fillId="3" borderId="7" xfId="0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center"/>
    </xf>
    <xf numFmtId="3" fontId="3" fillId="0" borderId="8" xfId="0" applyNumberFormat="1" applyFont="1" applyBorder="1" applyAlignment="1" applyProtection="1">
      <alignment horizontal="center"/>
    </xf>
    <xf numFmtId="3" fontId="3" fillId="0" borderId="0" xfId="0" applyNumberFormat="1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4" fontId="3" fillId="0" borderId="0" xfId="0" applyNumberFormat="1" applyFont="1" applyProtection="1"/>
    <xf numFmtId="0" fontId="3" fillId="9" borderId="0" xfId="0" applyFont="1" applyFill="1" applyAlignment="1" applyProtection="1">
      <alignment horizontal="left"/>
    </xf>
    <xf numFmtId="0" fontId="3" fillId="9" borderId="0" xfId="0" applyFont="1" applyFill="1" applyProtection="1"/>
    <xf numFmtId="0" fontId="3" fillId="8" borderId="0" xfId="0" applyFont="1" applyFill="1" applyBorder="1" applyAlignment="1" applyProtection="1">
      <alignment horizontal="center"/>
      <protection locked="0"/>
    </xf>
    <xf numFmtId="4" fontId="3" fillId="8" borderId="0" xfId="0" applyNumberFormat="1" applyFont="1" applyFill="1" applyBorder="1" applyProtection="1">
      <protection locked="0"/>
    </xf>
    <xf numFmtId="3" fontId="3" fillId="8" borderId="0" xfId="0" applyNumberFormat="1" applyFont="1" applyFill="1" applyBorder="1" applyProtection="1">
      <protection locked="0"/>
    </xf>
    <xf numFmtId="0" fontId="7" fillId="9" borderId="0" xfId="0" applyFont="1" applyFill="1" applyBorder="1" applyAlignment="1" applyProtection="1">
      <alignment horizontal="center"/>
      <protection locked="0"/>
    </xf>
    <xf numFmtId="4" fontId="7" fillId="9" borderId="0" xfId="0" applyNumberFormat="1" applyFont="1" applyFill="1" applyBorder="1" applyProtection="1">
      <protection locked="0"/>
    </xf>
    <xf numFmtId="0" fontId="3" fillId="9" borderId="0" xfId="0" applyFont="1" applyFill="1" applyBorder="1" applyAlignment="1" applyProtection="1">
      <alignment horizontal="center"/>
      <protection locked="0"/>
    </xf>
    <xf numFmtId="4" fontId="3" fillId="9" borderId="0" xfId="0" applyNumberFormat="1" applyFont="1" applyFill="1" applyBorder="1" applyProtection="1">
      <protection locked="0"/>
    </xf>
    <xf numFmtId="3" fontId="3" fillId="9" borderId="0" xfId="0" applyNumberFormat="1" applyFont="1" applyFill="1" applyBorder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3" fontId="3" fillId="0" borderId="5" xfId="0" applyNumberFormat="1" applyFont="1" applyBorder="1" applyAlignment="1" applyProtection="1">
      <alignment horizontal="left"/>
      <protection locked="0"/>
    </xf>
    <xf numFmtId="3" fontId="3" fillId="0" borderId="0" xfId="0" applyNumberFormat="1" applyFont="1" applyBorder="1" applyProtection="1"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4" fontId="3" fillId="0" borderId="0" xfId="0" applyNumberFormat="1" applyFont="1" applyBorder="1" applyProtection="1">
      <protection locked="0"/>
    </xf>
    <xf numFmtId="0" fontId="3" fillId="9" borderId="0" xfId="0" applyFont="1" applyFill="1" applyBorder="1" applyProtection="1">
      <protection locked="0"/>
    </xf>
    <xf numFmtId="3" fontId="4" fillId="7" borderId="3" xfId="0" applyNumberFormat="1" applyFont="1" applyFill="1" applyBorder="1" applyAlignment="1" applyProtection="1">
      <alignment horizontal="left"/>
    </xf>
    <xf numFmtId="3" fontId="4" fillId="7" borderId="6" xfId="0" applyNumberFormat="1" applyFont="1" applyFill="1" applyBorder="1" applyProtection="1"/>
    <xf numFmtId="3" fontId="4" fillId="7" borderId="6" xfId="0" applyNumberFormat="1" applyFont="1" applyFill="1" applyBorder="1" applyAlignment="1" applyProtection="1">
      <alignment horizontal="center"/>
    </xf>
    <xf numFmtId="3" fontId="4" fillId="7" borderId="4" xfId="0" applyNumberFormat="1" applyFont="1" applyFill="1" applyBorder="1" applyProtection="1"/>
    <xf numFmtId="3" fontId="4" fillId="7" borderId="3" xfId="0" applyNumberFormat="1" applyFont="1" applyFill="1" applyBorder="1" applyProtection="1"/>
    <xf numFmtId="3" fontId="4" fillId="7" borderId="4" xfId="0" applyNumberFormat="1" applyFont="1" applyFill="1" applyBorder="1" applyAlignment="1" applyProtection="1">
      <alignment horizontal="center"/>
    </xf>
    <xf numFmtId="3" fontId="4" fillId="0" borderId="0" xfId="0" applyNumberFormat="1" applyFont="1" applyProtection="1"/>
    <xf numFmtId="0" fontId="3" fillId="8" borderId="0" xfId="0" applyFont="1" applyFill="1" applyAlignment="1" applyProtection="1">
      <alignment horizontal="left"/>
    </xf>
    <xf numFmtId="0" fontId="3" fillId="8" borderId="0" xfId="0" applyFont="1" applyFill="1" applyProtection="1"/>
    <xf numFmtId="0" fontId="3" fillId="8" borderId="0" xfId="0" applyFont="1" applyFill="1" applyBorder="1" applyProtection="1">
      <protection locked="0"/>
    </xf>
    <xf numFmtId="4" fontId="4" fillId="6" borderId="7" xfId="0" applyNumberFormat="1" applyFont="1" applyFill="1" applyBorder="1" applyAlignment="1" applyProtection="1">
      <alignment horizontal="center"/>
      <protection locked="0"/>
    </xf>
    <xf numFmtId="3" fontId="4" fillId="7" borderId="4" xfId="0" applyNumberFormat="1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</xf>
    <xf numFmtId="0" fontId="2" fillId="4" borderId="6" xfId="0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</xf>
    <xf numFmtId="164" fontId="4" fillId="7" borderId="9" xfId="0" applyNumberFormat="1" applyFont="1" applyFill="1" applyBorder="1" applyAlignment="1" applyProtection="1">
      <alignment horizontal="center"/>
    </xf>
    <xf numFmtId="164" fontId="4" fillId="7" borderId="11" xfId="0" applyNumberFormat="1" applyFont="1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horizontal="center"/>
    </xf>
    <xf numFmtId="0" fontId="2" fillId="5" borderId="6" xfId="0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center"/>
    </xf>
    <xf numFmtId="164" fontId="4" fillId="6" borderId="9" xfId="0" applyNumberFormat="1" applyFont="1" applyFill="1" applyBorder="1" applyAlignment="1" applyProtection="1">
      <alignment horizontal="center"/>
    </xf>
    <xf numFmtId="164" fontId="4" fillId="6" borderId="11" xfId="0" applyNumberFormat="1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2E8E79"/>
      <color rgb="FF339966"/>
      <color rgb="FF00CC99"/>
      <color rgb="FF008080"/>
      <color rgb="FFFF66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de-LI" sz="1600" b="1">
                <a:latin typeface="Segoe UI" panose="020B0502040204020203" pitchFamily="34" charset="0"/>
                <a:cs typeface="Segoe UI" panose="020B0502040204020203" pitchFamily="34" charset="0"/>
              </a:rPr>
              <a:t>Investment</a:t>
            </a:r>
            <a:r>
              <a:rPr lang="de-LI" sz="1600" b="1" baseline="0">
                <a:latin typeface="Segoe UI" panose="020B0502040204020203" pitchFamily="34" charset="0"/>
                <a:cs typeface="Segoe UI" panose="020B0502040204020203" pitchFamily="34" charset="0"/>
              </a:rPr>
              <a:t> Comparison</a:t>
            </a:r>
            <a:endParaRPr lang="de-LI" sz="1600" b="1">
              <a:latin typeface="Segoe UI" panose="020B0502040204020203" pitchFamily="34" charset="0"/>
              <a:cs typeface="Segoe UI" panose="020B0502040204020203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Hilfstabelle!$C$2</c:f>
              <c:strCache>
                <c:ptCount val="1"/>
                <c:pt idx="0">
                  <c:v>Initial Investment</c:v>
                </c:pt>
              </c:strCache>
            </c:strRef>
          </c:tx>
          <c:spPr>
            <a:solidFill>
              <a:srgbClr val="2E8E79"/>
            </a:solidFill>
            <a:ln>
              <a:noFill/>
            </a:ln>
            <a:effectLst/>
          </c:spPr>
          <c:invertIfNegative val="0"/>
          <c:cat>
            <c:multiLvlStrRef>
              <c:f>Hilfstabelle!$A$4:$B$17</c:f>
              <c:multiLvlStrCache>
                <c:ptCount val="14"/>
                <c:lvl>
                  <c:pt idx="0">
                    <c:v>DRAGONFLY</c:v>
                  </c:pt>
                  <c:pt idx="1">
                    <c:v>SMPTE </c:v>
                  </c:pt>
                  <c:pt idx="2">
                    <c:v>DRAGONFLY</c:v>
                  </c:pt>
                  <c:pt idx="3">
                    <c:v>SMPTE </c:v>
                  </c:pt>
                  <c:pt idx="4">
                    <c:v>DRAGONFLY</c:v>
                  </c:pt>
                  <c:pt idx="5">
                    <c:v>SMPTE </c:v>
                  </c:pt>
                  <c:pt idx="6">
                    <c:v>DRAGONFLY</c:v>
                  </c:pt>
                  <c:pt idx="7">
                    <c:v>SMPTE </c:v>
                  </c:pt>
                  <c:pt idx="8">
                    <c:v>DRAGONFLY</c:v>
                  </c:pt>
                  <c:pt idx="9">
                    <c:v>SMPTE </c:v>
                  </c:pt>
                  <c:pt idx="10">
                    <c:v>DRAGONFLY</c:v>
                  </c:pt>
                  <c:pt idx="11">
                    <c:v>SMPTE </c:v>
                  </c:pt>
                  <c:pt idx="12">
                    <c:v>DRAGONFLY</c:v>
                  </c:pt>
                  <c:pt idx="13">
                    <c:v>SMPTE </c:v>
                  </c:pt>
                </c:lvl>
                <c:lvl>
                  <c:pt idx="0">
                    <c:v>2019</c:v>
                  </c:pt>
                  <c:pt idx="2">
                    <c:v>2019 - 2020</c:v>
                  </c:pt>
                  <c:pt idx="4">
                    <c:v>2019 - 2021</c:v>
                  </c:pt>
                  <c:pt idx="6">
                    <c:v>2019 - 2022</c:v>
                  </c:pt>
                  <c:pt idx="8">
                    <c:v>2019 - 2023</c:v>
                  </c:pt>
                  <c:pt idx="10">
                    <c:v>2019 - 2024</c:v>
                  </c:pt>
                  <c:pt idx="12">
                    <c:v>2019 - 2025</c:v>
                  </c:pt>
                </c:lvl>
              </c:multiLvlStrCache>
            </c:multiLvlStrRef>
          </c:cat>
          <c:val>
            <c:numRef>
              <c:f>Hilfstabelle!$C$4:$C$17</c:f>
              <c:numCache>
                <c:formatCode>#,##0.00</c:formatCode>
                <c:ptCount val="14"/>
                <c:pt idx="0">
                  <c:v>26554.800000000003</c:v>
                </c:pt>
                <c:pt idx="2">
                  <c:v>26554.800000000003</c:v>
                </c:pt>
                <c:pt idx="4">
                  <c:v>26554.800000000003</c:v>
                </c:pt>
                <c:pt idx="6">
                  <c:v>26554.800000000003</c:v>
                </c:pt>
                <c:pt idx="8">
                  <c:v>26554.800000000003</c:v>
                </c:pt>
                <c:pt idx="10">
                  <c:v>26554.800000000003</c:v>
                </c:pt>
                <c:pt idx="12">
                  <c:v>26554.800000000003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E-4A4A-A012-A6570826D05F}"/>
            </c:ext>
          </c:extLst>
        </c:ser>
        <c:ser>
          <c:idx val="1"/>
          <c:order val="1"/>
          <c:tx>
            <c:strRef>
              <c:f>Hilfstabelle!$D$2</c:f>
              <c:strCache>
                <c:ptCount val="1"/>
                <c:pt idx="0">
                  <c:v>Maintenance</c:v>
                </c:pt>
              </c:strCache>
            </c:strRef>
          </c:tx>
          <c:spPr>
            <a:solidFill>
              <a:srgbClr val="70AD47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Hilfstabelle!$A$4:$B$17</c:f>
              <c:multiLvlStrCache>
                <c:ptCount val="14"/>
                <c:lvl>
                  <c:pt idx="0">
                    <c:v>DRAGONFLY</c:v>
                  </c:pt>
                  <c:pt idx="1">
                    <c:v>SMPTE </c:v>
                  </c:pt>
                  <c:pt idx="2">
                    <c:v>DRAGONFLY</c:v>
                  </c:pt>
                  <c:pt idx="3">
                    <c:v>SMPTE </c:v>
                  </c:pt>
                  <c:pt idx="4">
                    <c:v>DRAGONFLY</c:v>
                  </c:pt>
                  <c:pt idx="5">
                    <c:v>SMPTE </c:v>
                  </c:pt>
                  <c:pt idx="6">
                    <c:v>DRAGONFLY</c:v>
                  </c:pt>
                  <c:pt idx="7">
                    <c:v>SMPTE </c:v>
                  </c:pt>
                  <c:pt idx="8">
                    <c:v>DRAGONFLY</c:v>
                  </c:pt>
                  <c:pt idx="9">
                    <c:v>SMPTE </c:v>
                  </c:pt>
                  <c:pt idx="10">
                    <c:v>DRAGONFLY</c:v>
                  </c:pt>
                  <c:pt idx="11">
                    <c:v>SMPTE </c:v>
                  </c:pt>
                  <c:pt idx="12">
                    <c:v>DRAGONFLY</c:v>
                  </c:pt>
                  <c:pt idx="13">
                    <c:v>SMPTE </c:v>
                  </c:pt>
                </c:lvl>
                <c:lvl>
                  <c:pt idx="0">
                    <c:v>2019</c:v>
                  </c:pt>
                  <c:pt idx="2">
                    <c:v>2019 - 2020</c:v>
                  </c:pt>
                  <c:pt idx="4">
                    <c:v>2019 - 2021</c:v>
                  </c:pt>
                  <c:pt idx="6">
                    <c:v>2019 - 2022</c:v>
                  </c:pt>
                  <c:pt idx="8">
                    <c:v>2019 - 2023</c:v>
                  </c:pt>
                  <c:pt idx="10">
                    <c:v>2019 - 2024</c:v>
                  </c:pt>
                  <c:pt idx="12">
                    <c:v>2019 - 2025</c:v>
                  </c:pt>
                </c:lvl>
              </c:multiLvlStrCache>
            </c:multiLvlStrRef>
          </c:cat>
          <c:val>
            <c:numRef>
              <c:f>Hilfstabelle!$D$4:$D$17</c:f>
              <c:numCache>
                <c:formatCode>#,##0.00</c:formatCode>
                <c:ptCount val="14"/>
                <c:pt idx="0">
                  <c:v>246.33333333333334</c:v>
                </c:pt>
                <c:pt idx="2">
                  <c:v>492.66666666666669</c:v>
                </c:pt>
                <c:pt idx="4">
                  <c:v>739</c:v>
                </c:pt>
                <c:pt idx="6">
                  <c:v>985.33333333333337</c:v>
                </c:pt>
                <c:pt idx="8">
                  <c:v>1231.6666666666667</c:v>
                </c:pt>
                <c:pt idx="10">
                  <c:v>1478</c:v>
                </c:pt>
                <c:pt idx="12">
                  <c:v>1724.3333333333333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9E-4A4A-A012-A6570826D05F}"/>
            </c:ext>
          </c:extLst>
        </c:ser>
        <c:ser>
          <c:idx val="2"/>
          <c:order val="2"/>
          <c:tx>
            <c:strRef>
              <c:f>Hilfstabelle!$C$2</c:f>
              <c:strCache>
                <c:ptCount val="1"/>
                <c:pt idx="0">
                  <c:v>Initial Investment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multiLvlStrRef>
              <c:f>Hilfstabelle!$A$4:$B$17</c:f>
              <c:multiLvlStrCache>
                <c:ptCount val="14"/>
                <c:lvl>
                  <c:pt idx="0">
                    <c:v>DRAGONFLY</c:v>
                  </c:pt>
                  <c:pt idx="1">
                    <c:v>SMPTE </c:v>
                  </c:pt>
                  <c:pt idx="2">
                    <c:v>DRAGONFLY</c:v>
                  </c:pt>
                  <c:pt idx="3">
                    <c:v>SMPTE </c:v>
                  </c:pt>
                  <c:pt idx="4">
                    <c:v>DRAGONFLY</c:v>
                  </c:pt>
                  <c:pt idx="5">
                    <c:v>SMPTE </c:v>
                  </c:pt>
                  <c:pt idx="6">
                    <c:v>DRAGONFLY</c:v>
                  </c:pt>
                  <c:pt idx="7">
                    <c:v>SMPTE </c:v>
                  </c:pt>
                  <c:pt idx="8">
                    <c:v>DRAGONFLY</c:v>
                  </c:pt>
                  <c:pt idx="9">
                    <c:v>SMPTE </c:v>
                  </c:pt>
                  <c:pt idx="10">
                    <c:v>DRAGONFLY</c:v>
                  </c:pt>
                  <c:pt idx="11">
                    <c:v>SMPTE </c:v>
                  </c:pt>
                  <c:pt idx="12">
                    <c:v>DRAGONFLY</c:v>
                  </c:pt>
                  <c:pt idx="13">
                    <c:v>SMPTE </c:v>
                  </c:pt>
                </c:lvl>
                <c:lvl>
                  <c:pt idx="0">
                    <c:v>2019</c:v>
                  </c:pt>
                  <c:pt idx="2">
                    <c:v>2019 - 2020</c:v>
                  </c:pt>
                  <c:pt idx="4">
                    <c:v>2019 - 2021</c:v>
                  </c:pt>
                  <c:pt idx="6">
                    <c:v>2019 - 2022</c:v>
                  </c:pt>
                  <c:pt idx="8">
                    <c:v>2019 - 2023</c:v>
                  </c:pt>
                  <c:pt idx="10">
                    <c:v>2019 - 2024</c:v>
                  </c:pt>
                  <c:pt idx="12">
                    <c:v>2019 - 2025</c:v>
                  </c:pt>
                </c:lvl>
              </c:multiLvlStrCache>
            </c:multiLvlStrRef>
          </c:cat>
          <c:val>
            <c:numRef>
              <c:f>Hilfstabelle!$E$4:$E$17</c:f>
              <c:numCache>
                <c:formatCode>#,##0.00</c:formatCode>
                <c:ptCount val="14"/>
                <c:pt idx="1">
                  <c:v>22738</c:v>
                </c:pt>
                <c:pt idx="3">
                  <c:v>22738</c:v>
                </c:pt>
                <c:pt idx="5">
                  <c:v>22738</c:v>
                </c:pt>
                <c:pt idx="7">
                  <c:v>22738</c:v>
                </c:pt>
                <c:pt idx="9">
                  <c:v>22738</c:v>
                </c:pt>
                <c:pt idx="11">
                  <c:v>22738</c:v>
                </c:pt>
                <c:pt idx="13">
                  <c:v>22738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9E-4A4A-A012-A6570826D05F}"/>
            </c:ext>
          </c:extLst>
        </c:ser>
        <c:ser>
          <c:idx val="3"/>
          <c:order val="3"/>
          <c:tx>
            <c:strRef>
              <c:f>Hilfstabelle!$D$2</c:f>
              <c:strCache>
                <c:ptCount val="1"/>
                <c:pt idx="0">
                  <c:v>Maintenance</c:v>
                </c:pt>
              </c:strCache>
            </c:strRef>
          </c:tx>
          <c:spPr>
            <a:solidFill>
              <a:srgbClr val="5B9BD5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Hilfstabelle!$A$4:$B$17</c:f>
              <c:multiLvlStrCache>
                <c:ptCount val="14"/>
                <c:lvl>
                  <c:pt idx="0">
                    <c:v>DRAGONFLY</c:v>
                  </c:pt>
                  <c:pt idx="1">
                    <c:v>SMPTE </c:v>
                  </c:pt>
                  <c:pt idx="2">
                    <c:v>DRAGONFLY</c:v>
                  </c:pt>
                  <c:pt idx="3">
                    <c:v>SMPTE </c:v>
                  </c:pt>
                  <c:pt idx="4">
                    <c:v>DRAGONFLY</c:v>
                  </c:pt>
                  <c:pt idx="5">
                    <c:v>SMPTE </c:v>
                  </c:pt>
                  <c:pt idx="6">
                    <c:v>DRAGONFLY</c:v>
                  </c:pt>
                  <c:pt idx="7">
                    <c:v>SMPTE </c:v>
                  </c:pt>
                  <c:pt idx="8">
                    <c:v>DRAGONFLY</c:v>
                  </c:pt>
                  <c:pt idx="9">
                    <c:v>SMPTE </c:v>
                  </c:pt>
                  <c:pt idx="10">
                    <c:v>DRAGONFLY</c:v>
                  </c:pt>
                  <c:pt idx="11">
                    <c:v>SMPTE </c:v>
                  </c:pt>
                  <c:pt idx="12">
                    <c:v>DRAGONFLY</c:v>
                  </c:pt>
                  <c:pt idx="13">
                    <c:v>SMPTE </c:v>
                  </c:pt>
                </c:lvl>
                <c:lvl>
                  <c:pt idx="0">
                    <c:v>2019</c:v>
                  </c:pt>
                  <c:pt idx="2">
                    <c:v>2019 - 2020</c:v>
                  </c:pt>
                  <c:pt idx="4">
                    <c:v>2019 - 2021</c:v>
                  </c:pt>
                  <c:pt idx="6">
                    <c:v>2019 - 2022</c:v>
                  </c:pt>
                  <c:pt idx="8">
                    <c:v>2019 - 2023</c:v>
                  </c:pt>
                  <c:pt idx="10">
                    <c:v>2019 - 2024</c:v>
                  </c:pt>
                  <c:pt idx="12">
                    <c:v>2019 - 2025</c:v>
                  </c:pt>
                </c:lvl>
              </c:multiLvlStrCache>
            </c:multiLvlStrRef>
          </c:cat>
          <c:val>
            <c:numRef>
              <c:f>Hilfstabelle!$F$4:$F$17</c:f>
              <c:numCache>
                <c:formatCode>#,##0.00</c:formatCode>
                <c:ptCount val="14"/>
                <c:pt idx="1">
                  <c:v>2546.5</c:v>
                </c:pt>
                <c:pt idx="3">
                  <c:v>5093</c:v>
                </c:pt>
                <c:pt idx="5">
                  <c:v>8889.5</c:v>
                </c:pt>
                <c:pt idx="7">
                  <c:v>11436</c:v>
                </c:pt>
                <c:pt idx="9">
                  <c:v>13982.5</c:v>
                </c:pt>
                <c:pt idx="11">
                  <c:v>17779</c:v>
                </c:pt>
                <c:pt idx="13">
                  <c:v>20325.5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9E-4A4A-A012-A6570826D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8284384"/>
        <c:axId val="628282744"/>
      </c:barChart>
      <c:scatterChart>
        <c:scatterStyle val="lineMarker"/>
        <c:varyColors val="0"/>
        <c:ser>
          <c:idx val="4"/>
          <c:order val="4"/>
          <c:tx>
            <c:strRef>
              <c:f>Hilfstabelle!$G$2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3660000" spcFirstLastPara="1" vertOverflow="ellipsis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Hilfstabelle!$G$4:$G$17</c:f>
              <c:numCache>
                <c:formatCode>#,##0.00</c:formatCode>
                <c:ptCount val="14"/>
                <c:pt idx="0">
                  <c:v>26801.133333333335</c:v>
                </c:pt>
                <c:pt idx="1">
                  <c:v>25284.5</c:v>
                </c:pt>
                <c:pt idx="2">
                  <c:v>27047.466666666671</c:v>
                </c:pt>
                <c:pt idx="3">
                  <c:v>27831</c:v>
                </c:pt>
                <c:pt idx="4">
                  <c:v>27293.800000000003</c:v>
                </c:pt>
                <c:pt idx="5">
                  <c:v>31627.5</c:v>
                </c:pt>
                <c:pt idx="6">
                  <c:v>27540.133333333335</c:v>
                </c:pt>
                <c:pt idx="7">
                  <c:v>34174</c:v>
                </c:pt>
                <c:pt idx="8">
                  <c:v>27786.466666666671</c:v>
                </c:pt>
                <c:pt idx="9">
                  <c:v>36720.5</c:v>
                </c:pt>
                <c:pt idx="10">
                  <c:v>28032.800000000003</c:v>
                </c:pt>
                <c:pt idx="11">
                  <c:v>40517</c:v>
                </c:pt>
                <c:pt idx="12">
                  <c:v>28279.133333333335</c:v>
                </c:pt>
                <c:pt idx="13">
                  <c:v>43063.5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9E-4A4A-A012-A6570826D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284384"/>
        <c:axId val="628282744"/>
      </c:scatterChart>
      <c:catAx>
        <c:axId val="62828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de-DE"/>
          </a:p>
        </c:txPr>
        <c:crossAx val="62828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8282744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de-DE"/>
          </a:p>
        </c:txPr>
        <c:crossAx val="62828438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F8AEB2F-0CDC-4357-961C-F57C6B553E52}">
  <sheetPr codeName="Diagramm6"/>
  <sheetViews>
    <sheetView zoomScale="120" workbookViewId="0"/>
  </sheetViews>
  <sheetProtection algorithmName="SHA-512" hashValue="S2jFJyLg5O0/5eqK+GEc+TJeVLMmrhSiAg+wNYbp4fIjSE815AM2irGQ1OXEbe7TAezmR/wDy5QawHrPkd9L2w==" saltValue="EOFU1shhJ9AV3NtWyOJ/Yg==" spinCount="100000" content="1" objects="1"/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848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7C68015-07DB-469F-80AD-17073F705B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08320-D3F7-4EB8-A8CF-382D93F0140C}">
  <sheetPr codeName="Tabelle1">
    <pageSetUpPr fitToPage="1"/>
  </sheetPr>
  <dimension ref="A1:R34"/>
  <sheetViews>
    <sheetView tabSelected="1" zoomScaleNormal="100" workbookViewId="0">
      <selection activeCell="I14" sqref="I14"/>
    </sheetView>
  </sheetViews>
  <sheetFormatPr baseColWidth="10" defaultRowHeight="14.25" x14ac:dyDescent="0.25"/>
  <cols>
    <col min="1" max="1" width="4.125" style="51" customWidth="1"/>
    <col min="2" max="2" width="30.625" style="37" customWidth="1"/>
    <col min="3" max="3" width="6.625" style="52" customWidth="1"/>
    <col min="4" max="5" width="11" style="53"/>
    <col min="6" max="6" width="5.125" style="52" customWidth="1"/>
    <col min="7" max="7" width="11" style="53"/>
    <col min="8" max="8" width="5.125" style="52" customWidth="1"/>
    <col min="9" max="9" width="11" style="53"/>
    <col min="10" max="10" width="5.125" style="52" customWidth="1"/>
    <col min="11" max="11" width="11" style="53"/>
    <col min="12" max="12" width="5.125" style="52" customWidth="1"/>
    <col min="13" max="13" width="11" style="53"/>
    <col min="14" max="14" width="5.125" style="52" customWidth="1"/>
    <col min="15" max="15" width="11" style="53"/>
    <col min="16" max="16" width="5.125" style="52" customWidth="1"/>
    <col min="17" max="17" width="11" style="53"/>
    <col min="18" max="18" width="5.125" style="52" customWidth="1"/>
    <col min="19" max="16384" width="11" style="37"/>
  </cols>
  <sheetData>
    <row r="1" spans="1:18" s="7" customFormat="1" ht="26.25" x14ac:dyDescent="0.4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5"/>
    </row>
    <row r="2" spans="1:18" s="12" customFormat="1" x14ac:dyDescent="0.25">
      <c r="A2" s="8"/>
      <c r="B2" s="9"/>
      <c r="C2" s="10"/>
      <c r="D2" s="11"/>
      <c r="E2" s="86">
        <v>43466</v>
      </c>
      <c r="F2" s="87"/>
      <c r="G2" s="86">
        <v>43831</v>
      </c>
      <c r="H2" s="87"/>
      <c r="I2" s="86">
        <v>44197</v>
      </c>
      <c r="J2" s="87"/>
      <c r="K2" s="86">
        <v>44562</v>
      </c>
      <c r="L2" s="87"/>
      <c r="M2" s="86">
        <v>44927</v>
      </c>
      <c r="N2" s="87"/>
      <c r="O2" s="86">
        <v>45292</v>
      </c>
      <c r="P2" s="87"/>
      <c r="Q2" s="86">
        <v>45658</v>
      </c>
      <c r="R2" s="87"/>
    </row>
    <row r="3" spans="1:18" s="77" customFormat="1" x14ac:dyDescent="0.25">
      <c r="A3" s="71" t="s">
        <v>1</v>
      </c>
      <c r="B3" s="72"/>
      <c r="C3" s="73"/>
      <c r="D3" s="74"/>
      <c r="E3" s="75">
        <f>E4+E25</f>
        <v>25284.5</v>
      </c>
      <c r="F3" s="82" t="s">
        <v>18</v>
      </c>
      <c r="G3" s="75">
        <f>G4+G25</f>
        <v>27831</v>
      </c>
      <c r="H3" s="76" t="str">
        <f>$F$3</f>
        <v>CHF</v>
      </c>
      <c r="I3" s="75">
        <f>I4+I25</f>
        <v>31627.5</v>
      </c>
      <c r="J3" s="76" t="str">
        <f>$F$3</f>
        <v>CHF</v>
      </c>
      <c r="K3" s="75">
        <f>K4+K25</f>
        <v>34174</v>
      </c>
      <c r="L3" s="76" t="str">
        <f>$F$3</f>
        <v>CHF</v>
      </c>
      <c r="M3" s="75">
        <f>M4+M25</f>
        <v>36720.5</v>
      </c>
      <c r="N3" s="76" t="str">
        <f>$F$3</f>
        <v>CHF</v>
      </c>
      <c r="O3" s="75">
        <f>O4+O25</f>
        <v>40517</v>
      </c>
      <c r="P3" s="76" t="str">
        <f>$F$3</f>
        <v>CHF</v>
      </c>
      <c r="Q3" s="75">
        <f>Q4+Q25</f>
        <v>43063.5</v>
      </c>
      <c r="R3" s="76" t="str">
        <f>$F$3</f>
        <v>CHF</v>
      </c>
    </row>
    <row r="4" spans="1:18" s="12" customFormat="1" x14ac:dyDescent="0.25">
      <c r="A4" s="21" t="s">
        <v>2</v>
      </c>
      <c r="B4" s="22" t="s">
        <v>32</v>
      </c>
      <c r="C4" s="23" t="s">
        <v>4</v>
      </c>
      <c r="D4" s="24" t="s">
        <v>5</v>
      </c>
      <c r="E4" s="24">
        <f>E5+E18</f>
        <v>22738</v>
      </c>
      <c r="F4" s="25" t="str">
        <f>$F$3</f>
        <v>CHF</v>
      </c>
      <c r="G4" s="26">
        <f>$E$4</f>
        <v>22738</v>
      </c>
      <c r="H4" s="25" t="str">
        <f>$F$3</f>
        <v>CHF</v>
      </c>
      <c r="I4" s="26">
        <f>$E$4</f>
        <v>22738</v>
      </c>
      <c r="J4" s="25" t="str">
        <f>$F$3</f>
        <v>CHF</v>
      </c>
      <c r="K4" s="26">
        <f>$E$4</f>
        <v>22738</v>
      </c>
      <c r="L4" s="25" t="str">
        <f>$F$3</f>
        <v>CHF</v>
      </c>
      <c r="M4" s="26">
        <f>$E$4</f>
        <v>22738</v>
      </c>
      <c r="N4" s="25" t="str">
        <f>$F$3</f>
        <v>CHF</v>
      </c>
      <c r="O4" s="26">
        <f>$E$4</f>
        <v>22738</v>
      </c>
      <c r="P4" s="25" t="str">
        <f>$F$3</f>
        <v>CHF</v>
      </c>
      <c r="Q4" s="26">
        <f>$E$4</f>
        <v>22738</v>
      </c>
      <c r="R4" s="25" t="str">
        <f>$F$3</f>
        <v>CHF</v>
      </c>
    </row>
    <row r="5" spans="1:18" s="12" customFormat="1" x14ac:dyDescent="0.25">
      <c r="A5" s="27"/>
      <c r="B5" s="28" t="s">
        <v>3</v>
      </c>
      <c r="C5" s="29"/>
      <c r="D5" s="30"/>
      <c r="E5" s="30">
        <f>SUM(E6:E12)</f>
        <v>21279</v>
      </c>
      <c r="F5" s="29" t="str">
        <f>$F$3</f>
        <v>CHF</v>
      </c>
      <c r="G5" s="11"/>
      <c r="H5" s="10"/>
      <c r="I5" s="11"/>
      <c r="J5" s="10"/>
      <c r="K5" s="11"/>
      <c r="L5" s="10"/>
      <c r="M5" s="11"/>
      <c r="N5" s="10"/>
      <c r="O5" s="11"/>
      <c r="P5" s="10"/>
      <c r="Q5" s="11"/>
      <c r="R5" s="31"/>
    </row>
    <row r="6" spans="1:18" x14ac:dyDescent="0.25">
      <c r="A6" s="64">
        <f>ROW()-ROW($A$5)</f>
        <v>1</v>
      </c>
      <c r="B6" s="80" t="s">
        <v>38</v>
      </c>
      <c r="C6" s="56">
        <v>3</v>
      </c>
      <c r="D6" s="57">
        <v>1100</v>
      </c>
      <c r="E6" s="35">
        <f>IF((C6*D6)=0,"",(C6*D6))</f>
        <v>3300</v>
      </c>
      <c r="F6" s="34" t="str">
        <f>IF(E6="","",$F$3)</f>
        <v>CHF</v>
      </c>
      <c r="G6" s="35"/>
      <c r="H6" s="34"/>
      <c r="I6" s="35"/>
      <c r="J6" s="34"/>
      <c r="K6" s="35"/>
      <c r="L6" s="34"/>
      <c r="M6" s="35"/>
      <c r="N6" s="34"/>
      <c r="O6" s="35"/>
      <c r="P6" s="34"/>
      <c r="Q6" s="35"/>
      <c r="R6" s="36"/>
    </row>
    <row r="7" spans="1:18" x14ac:dyDescent="0.25">
      <c r="A7" s="64">
        <f t="shared" ref="A7:A15" si="0">ROW()-ROW($A$5)</f>
        <v>2</v>
      </c>
      <c r="B7" s="80" t="s">
        <v>39</v>
      </c>
      <c r="C7" s="56">
        <v>5</v>
      </c>
      <c r="D7" s="57">
        <v>1650</v>
      </c>
      <c r="E7" s="35">
        <f t="shared" ref="E7:E12" si="1">IF((C7*D7)=0,"",(C7*D7))</f>
        <v>8250</v>
      </c>
      <c r="F7" s="34" t="str">
        <f t="shared" ref="F7:F11" si="2">IF(E7="","",$F$3)</f>
        <v>CHF</v>
      </c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36"/>
    </row>
    <row r="8" spans="1:18" x14ac:dyDescent="0.25">
      <c r="A8" s="64">
        <f t="shared" si="0"/>
        <v>3</v>
      </c>
      <c r="B8" s="80" t="s">
        <v>40</v>
      </c>
      <c r="C8" s="56">
        <v>10</v>
      </c>
      <c r="D8" s="57">
        <v>429.95</v>
      </c>
      <c r="E8" s="35">
        <f t="shared" si="1"/>
        <v>4299.5</v>
      </c>
      <c r="F8" s="34" t="str">
        <f t="shared" si="2"/>
        <v>CHF</v>
      </c>
      <c r="G8" s="35"/>
      <c r="H8" s="34"/>
      <c r="I8" s="35"/>
      <c r="J8" s="34"/>
      <c r="K8" s="35"/>
      <c r="L8" s="34"/>
      <c r="M8" s="35"/>
      <c r="N8" s="34"/>
      <c r="O8" s="35"/>
      <c r="P8" s="34"/>
      <c r="Q8" s="35"/>
      <c r="R8" s="36"/>
    </row>
    <row r="9" spans="1:18" x14ac:dyDescent="0.25">
      <c r="A9" s="64">
        <f t="shared" si="0"/>
        <v>4</v>
      </c>
      <c r="B9" s="80" t="s">
        <v>41</v>
      </c>
      <c r="C9" s="56">
        <v>10</v>
      </c>
      <c r="D9" s="57">
        <v>542.95000000000005</v>
      </c>
      <c r="E9" s="35">
        <f t="shared" si="1"/>
        <v>5429.5</v>
      </c>
      <c r="F9" s="34" t="str">
        <f t="shared" si="2"/>
        <v>CHF</v>
      </c>
      <c r="G9" s="35"/>
      <c r="H9" s="34"/>
      <c r="I9" s="35"/>
      <c r="J9" s="34"/>
      <c r="K9" s="35"/>
      <c r="L9" s="34"/>
      <c r="M9" s="35"/>
      <c r="N9" s="34"/>
      <c r="O9" s="35"/>
      <c r="P9" s="34"/>
      <c r="Q9" s="35"/>
      <c r="R9" s="36"/>
    </row>
    <row r="10" spans="1:18" x14ac:dyDescent="0.25">
      <c r="A10" s="64">
        <f t="shared" si="0"/>
        <v>5</v>
      </c>
      <c r="B10" s="80" t="s">
        <v>35</v>
      </c>
      <c r="C10" s="56"/>
      <c r="D10" s="57"/>
      <c r="E10" s="35" t="str">
        <f t="shared" si="1"/>
        <v/>
      </c>
      <c r="F10" s="34" t="str">
        <f t="shared" si="2"/>
        <v/>
      </c>
      <c r="G10" s="35"/>
      <c r="H10" s="34"/>
      <c r="I10" s="35"/>
      <c r="J10" s="34"/>
      <c r="K10" s="35"/>
      <c r="L10" s="34"/>
      <c r="M10" s="35"/>
      <c r="N10" s="34"/>
      <c r="O10" s="35"/>
      <c r="P10" s="34"/>
      <c r="Q10" s="35"/>
      <c r="R10" s="36"/>
    </row>
    <row r="11" spans="1:18" x14ac:dyDescent="0.25">
      <c r="A11" s="64">
        <f t="shared" si="0"/>
        <v>6</v>
      </c>
      <c r="B11" s="80" t="s">
        <v>35</v>
      </c>
      <c r="C11" s="56"/>
      <c r="D11" s="57"/>
      <c r="E11" s="35" t="str">
        <f t="shared" si="1"/>
        <v/>
      </c>
      <c r="F11" s="34" t="str">
        <f t="shared" si="2"/>
        <v/>
      </c>
      <c r="G11" s="35"/>
      <c r="H11" s="34"/>
      <c r="I11" s="35"/>
      <c r="J11" s="34"/>
      <c r="K11" s="35"/>
      <c r="L11" s="34"/>
      <c r="M11" s="35"/>
      <c r="N11" s="34"/>
      <c r="O11" s="35"/>
      <c r="P11" s="34"/>
      <c r="Q11" s="35"/>
      <c r="R11" s="36"/>
    </row>
    <row r="12" spans="1:18" x14ac:dyDescent="0.25">
      <c r="A12" s="64">
        <f>ROW()-ROW($A$5)</f>
        <v>7</v>
      </c>
      <c r="B12" s="80" t="s">
        <v>35</v>
      </c>
      <c r="C12" s="56"/>
      <c r="D12" s="57"/>
      <c r="E12" s="35" t="str">
        <f t="shared" si="1"/>
        <v/>
      </c>
      <c r="F12" s="34"/>
      <c r="G12" s="35"/>
      <c r="H12" s="34"/>
      <c r="I12" s="35"/>
      <c r="J12" s="34"/>
      <c r="K12" s="35"/>
      <c r="L12" s="34"/>
      <c r="M12" s="35"/>
      <c r="N12" s="34"/>
      <c r="O12" s="35"/>
      <c r="P12" s="34"/>
      <c r="Q12" s="35"/>
      <c r="R12" s="36"/>
    </row>
    <row r="13" spans="1:18" x14ac:dyDescent="0.25">
      <c r="A13" s="64">
        <f t="shared" si="0"/>
        <v>8</v>
      </c>
      <c r="B13" s="80" t="s">
        <v>35</v>
      </c>
      <c r="C13" s="56"/>
      <c r="D13" s="57"/>
      <c r="E13" s="35"/>
      <c r="F13" s="34"/>
      <c r="G13" s="35"/>
      <c r="H13" s="34"/>
      <c r="I13" s="35"/>
      <c r="J13" s="34"/>
      <c r="K13" s="35"/>
      <c r="L13" s="34"/>
      <c r="M13" s="35"/>
      <c r="N13" s="34"/>
      <c r="O13" s="35"/>
      <c r="P13" s="34"/>
      <c r="Q13" s="35"/>
      <c r="R13" s="36"/>
    </row>
    <row r="14" spans="1:18" x14ac:dyDescent="0.25">
      <c r="A14" s="64">
        <f t="shared" si="0"/>
        <v>9</v>
      </c>
      <c r="B14" s="80" t="s">
        <v>35</v>
      </c>
      <c r="C14" s="56"/>
      <c r="D14" s="57"/>
      <c r="E14" s="35"/>
      <c r="F14" s="34"/>
      <c r="G14" s="35"/>
      <c r="H14" s="34"/>
      <c r="I14" s="35"/>
      <c r="J14" s="34"/>
      <c r="K14" s="35"/>
      <c r="L14" s="34"/>
      <c r="M14" s="35"/>
      <c r="N14" s="34"/>
      <c r="O14" s="35"/>
      <c r="P14" s="34"/>
      <c r="Q14" s="35"/>
      <c r="R14" s="36"/>
    </row>
    <row r="15" spans="1:18" x14ac:dyDescent="0.25">
      <c r="A15" s="64">
        <f t="shared" si="0"/>
        <v>10</v>
      </c>
      <c r="B15" s="80" t="s">
        <v>35</v>
      </c>
      <c r="C15" s="56"/>
      <c r="D15" s="57"/>
      <c r="E15" s="35"/>
      <c r="F15" s="34"/>
      <c r="G15" s="35"/>
      <c r="H15" s="34"/>
      <c r="I15" s="35"/>
      <c r="J15" s="34"/>
      <c r="K15" s="35"/>
      <c r="L15" s="34"/>
      <c r="M15" s="35"/>
      <c r="N15" s="34"/>
      <c r="O15" s="35"/>
      <c r="P15" s="34"/>
      <c r="Q15" s="35"/>
      <c r="R15" s="36"/>
    </row>
    <row r="16" spans="1:18" x14ac:dyDescent="0.25">
      <c r="A16" s="64">
        <f>ROW()-ROW($A$5)</f>
        <v>11</v>
      </c>
      <c r="B16" s="80" t="s">
        <v>35</v>
      </c>
      <c r="C16" s="56"/>
      <c r="D16" s="57"/>
      <c r="E16" s="35"/>
      <c r="F16" s="34"/>
      <c r="G16" s="35"/>
      <c r="H16" s="34"/>
      <c r="I16" s="35"/>
      <c r="J16" s="34"/>
      <c r="K16" s="35"/>
      <c r="L16" s="34"/>
      <c r="M16" s="35"/>
      <c r="N16" s="34"/>
      <c r="O16" s="35"/>
      <c r="P16" s="34"/>
      <c r="Q16" s="35"/>
      <c r="R16" s="36"/>
    </row>
    <row r="17" spans="1:18" x14ac:dyDescent="0.25">
      <c r="A17" s="32"/>
      <c r="B17" s="33"/>
      <c r="C17" s="34"/>
      <c r="D17" s="35"/>
      <c r="E17" s="35"/>
      <c r="F17" s="34"/>
      <c r="G17" s="35"/>
      <c r="H17" s="34"/>
      <c r="I17" s="35"/>
      <c r="J17" s="34"/>
      <c r="K17" s="35"/>
      <c r="L17" s="34"/>
      <c r="M17" s="35"/>
      <c r="N17" s="34"/>
      <c r="O17" s="35"/>
      <c r="P17" s="34"/>
      <c r="Q17" s="35"/>
      <c r="R17" s="36"/>
    </row>
    <row r="18" spans="1:18" s="12" customFormat="1" x14ac:dyDescent="0.25">
      <c r="A18" s="27"/>
      <c r="B18" s="28" t="s">
        <v>6</v>
      </c>
      <c r="C18" s="29"/>
      <c r="D18" s="30"/>
      <c r="E18" s="30">
        <f>SUM(E19:E21)</f>
        <v>1459</v>
      </c>
      <c r="F18" s="29" t="str">
        <f>$F$3</f>
        <v>CHF</v>
      </c>
      <c r="G18" s="11"/>
      <c r="H18" s="10"/>
      <c r="I18" s="11"/>
      <c r="J18" s="10"/>
      <c r="K18" s="11"/>
      <c r="L18" s="10"/>
      <c r="M18" s="11"/>
      <c r="N18" s="10"/>
      <c r="O18" s="11"/>
      <c r="P18" s="10"/>
      <c r="Q18" s="11"/>
      <c r="R18" s="31"/>
    </row>
    <row r="19" spans="1:18" x14ac:dyDescent="0.25">
      <c r="A19" s="64">
        <f>ROW()-ROW($A$18)</f>
        <v>1</v>
      </c>
      <c r="B19" s="80" t="s">
        <v>7</v>
      </c>
      <c r="C19" s="56">
        <v>1</v>
      </c>
      <c r="D19" s="57">
        <v>1195</v>
      </c>
      <c r="E19" s="35">
        <f>IF((C19*D19)=0,"",(C19*D19))</f>
        <v>1195</v>
      </c>
      <c r="F19" s="34" t="str">
        <f>IF(E19="","",$F$3)</f>
        <v>CHF</v>
      </c>
      <c r="G19" s="35"/>
      <c r="H19" s="34"/>
      <c r="I19" s="35"/>
      <c r="J19" s="34"/>
      <c r="K19" s="35"/>
      <c r="L19" s="34"/>
      <c r="M19" s="35"/>
      <c r="N19" s="34"/>
      <c r="O19" s="35"/>
      <c r="P19" s="34"/>
      <c r="Q19" s="35"/>
      <c r="R19" s="36"/>
    </row>
    <row r="20" spans="1:18" x14ac:dyDescent="0.25">
      <c r="A20" s="64">
        <f>ROW()-ROW($A$18)</f>
        <v>2</v>
      </c>
      <c r="B20" s="80" t="s">
        <v>42</v>
      </c>
      <c r="C20" s="56">
        <v>1</v>
      </c>
      <c r="D20" s="57">
        <v>35</v>
      </c>
      <c r="E20" s="35">
        <f t="shared" ref="E20:E21" si="3">IF((C20*D20)=0,"",(C20*D20))</f>
        <v>35</v>
      </c>
      <c r="F20" s="34" t="str">
        <f>IF(E20="","",$F$3)</f>
        <v>CHF</v>
      </c>
      <c r="G20" s="35"/>
      <c r="H20" s="34"/>
      <c r="I20" s="35"/>
      <c r="J20" s="34"/>
      <c r="K20" s="35"/>
      <c r="L20" s="34"/>
      <c r="M20" s="35"/>
      <c r="N20" s="34"/>
      <c r="O20" s="35"/>
      <c r="P20" s="34"/>
      <c r="Q20" s="35"/>
      <c r="R20" s="36"/>
    </row>
    <row r="21" spans="1:18" x14ac:dyDescent="0.25">
      <c r="A21" s="64">
        <f>ROW()-ROW($A$18)</f>
        <v>3</v>
      </c>
      <c r="B21" s="80" t="s">
        <v>9</v>
      </c>
      <c r="C21" s="56">
        <v>1</v>
      </c>
      <c r="D21" s="57">
        <v>229</v>
      </c>
      <c r="E21" s="35">
        <f t="shared" si="3"/>
        <v>229</v>
      </c>
      <c r="F21" s="34" t="str">
        <f>IF(E21="","",$F$3)</f>
        <v>CHF</v>
      </c>
      <c r="G21" s="35"/>
      <c r="H21" s="34"/>
      <c r="I21" s="35"/>
      <c r="J21" s="34"/>
      <c r="K21" s="35"/>
      <c r="L21" s="34"/>
      <c r="M21" s="35"/>
      <c r="N21" s="34"/>
      <c r="O21" s="35"/>
      <c r="P21" s="34"/>
      <c r="Q21" s="35"/>
      <c r="R21" s="36"/>
    </row>
    <row r="22" spans="1:18" x14ac:dyDescent="0.25">
      <c r="A22" s="64">
        <f>ROW()-ROW($A$18)</f>
        <v>4</v>
      </c>
      <c r="B22" s="80" t="s">
        <v>35</v>
      </c>
      <c r="C22" s="56"/>
      <c r="D22" s="57"/>
      <c r="E22" s="35"/>
      <c r="F22" s="34"/>
      <c r="G22" s="35"/>
      <c r="H22" s="34"/>
      <c r="I22" s="35"/>
      <c r="J22" s="34"/>
      <c r="K22" s="35"/>
      <c r="L22" s="34"/>
      <c r="M22" s="35"/>
      <c r="N22" s="34"/>
      <c r="O22" s="35"/>
      <c r="P22" s="34"/>
      <c r="Q22" s="35"/>
      <c r="R22" s="36"/>
    </row>
    <row r="23" spans="1:18" x14ac:dyDescent="0.25">
      <c r="A23" s="64">
        <f>ROW()-ROW($A$18)</f>
        <v>5</v>
      </c>
      <c r="B23" s="80" t="s">
        <v>35</v>
      </c>
      <c r="C23" s="56"/>
      <c r="D23" s="57"/>
      <c r="E23" s="35"/>
      <c r="F23" s="34"/>
      <c r="G23" s="35"/>
      <c r="H23" s="34"/>
      <c r="I23" s="35"/>
      <c r="J23" s="34"/>
      <c r="K23" s="35"/>
      <c r="L23" s="34"/>
      <c r="M23" s="35"/>
      <c r="N23" s="34"/>
      <c r="O23" s="35"/>
      <c r="P23" s="34"/>
      <c r="Q23" s="35"/>
      <c r="R23" s="36"/>
    </row>
    <row r="24" spans="1:18" x14ac:dyDescent="0.25">
      <c r="A24" s="32"/>
      <c r="B24" s="33"/>
      <c r="C24" s="34"/>
      <c r="D24" s="35"/>
      <c r="E24" s="35"/>
      <c r="F24" s="34"/>
      <c r="G24" s="35"/>
      <c r="H24" s="34"/>
      <c r="I24" s="35"/>
      <c r="J24" s="34"/>
      <c r="K24" s="35"/>
      <c r="L24" s="34"/>
      <c r="M24" s="35"/>
      <c r="N24" s="34"/>
      <c r="O24" s="35"/>
      <c r="P24" s="34"/>
      <c r="Q24" s="35"/>
      <c r="R24" s="36"/>
    </row>
    <row r="25" spans="1:18" s="12" customFormat="1" x14ac:dyDescent="0.25">
      <c r="A25" s="43"/>
      <c r="B25" s="44" t="s">
        <v>37</v>
      </c>
      <c r="C25" s="45"/>
      <c r="D25" s="46"/>
      <c r="E25" s="46">
        <f>(((E30/60))*E26*E27*E28*E29)+SUM(E31:E32)</f>
        <v>2546.5</v>
      </c>
      <c r="F25" s="45" t="str">
        <f>$F$3</f>
        <v>CHF</v>
      </c>
      <c r="G25" s="46">
        <f>(((G30/60))*G26*G27*G28*G29)+SUM(G31:G32)+E25</f>
        <v>5093</v>
      </c>
      <c r="H25" s="45" t="str">
        <f>$F$3</f>
        <v>CHF</v>
      </c>
      <c r="I25" s="46">
        <f>(((I30/60))*I26*I27*I28*I29)+SUM(I31:I32)+G25</f>
        <v>8889.5</v>
      </c>
      <c r="J25" s="45" t="str">
        <f>$F$3</f>
        <v>CHF</v>
      </c>
      <c r="K25" s="46">
        <f>(((K30/60))*K26*K27*K28*K29)+SUM(K31:K32)+I25</f>
        <v>11436</v>
      </c>
      <c r="L25" s="45" t="str">
        <f>$F$3</f>
        <v>CHF</v>
      </c>
      <c r="M25" s="46">
        <f>(((M30/60))*M26*M27*M28*M29)+SUM(M31:M32)+K25</f>
        <v>13982.5</v>
      </c>
      <c r="N25" s="45" t="str">
        <f>$F$3</f>
        <v>CHF</v>
      </c>
      <c r="O25" s="46">
        <f>(((O30/60))*O26*O27*O28*O29)+SUM(O31:O32)+M25</f>
        <v>17779</v>
      </c>
      <c r="P25" s="45" t="str">
        <f>$F$3</f>
        <v>CHF</v>
      </c>
      <c r="Q25" s="46">
        <f>(((Q30/60))*Q26*Q27*Q28*Q29)+SUM(Q31:Q32)+O25</f>
        <v>20325.5</v>
      </c>
      <c r="R25" s="47" t="str">
        <f>$F$3</f>
        <v>CHF</v>
      </c>
    </row>
    <row r="26" spans="1:18" s="50" customFormat="1" x14ac:dyDescent="0.25">
      <c r="A26" s="65">
        <f t="shared" ref="A26:A32" si="4">ROW()-ROW($A$25)</f>
        <v>1</v>
      </c>
      <c r="B26" s="58" t="s">
        <v>10</v>
      </c>
      <c r="C26" s="67"/>
      <c r="D26" s="66"/>
      <c r="E26" s="58">
        <v>2</v>
      </c>
      <c r="F26" s="48" t="s">
        <v>4</v>
      </c>
      <c r="G26" s="58">
        <v>2</v>
      </c>
      <c r="H26" s="48" t="s">
        <v>4</v>
      </c>
      <c r="I26" s="58">
        <v>3</v>
      </c>
      <c r="J26" s="48" t="s">
        <v>4</v>
      </c>
      <c r="K26" s="58">
        <v>2</v>
      </c>
      <c r="L26" s="48" t="s">
        <v>4</v>
      </c>
      <c r="M26" s="58">
        <v>2</v>
      </c>
      <c r="N26" s="48" t="s">
        <v>4</v>
      </c>
      <c r="O26" s="58">
        <v>3</v>
      </c>
      <c r="P26" s="48" t="s">
        <v>4</v>
      </c>
      <c r="Q26" s="58">
        <v>2</v>
      </c>
      <c r="R26" s="49" t="s">
        <v>4</v>
      </c>
    </row>
    <row r="27" spans="1:18" s="50" customFormat="1" x14ac:dyDescent="0.25">
      <c r="A27" s="65">
        <f t="shared" si="4"/>
        <v>2</v>
      </c>
      <c r="B27" s="58" t="s">
        <v>11</v>
      </c>
      <c r="C27" s="67"/>
      <c r="D27" s="66"/>
      <c r="E27" s="58">
        <v>15</v>
      </c>
      <c r="F27" s="48" t="s">
        <v>23</v>
      </c>
      <c r="G27" s="58">
        <v>15</v>
      </c>
      <c r="H27" s="48" t="s">
        <v>23</v>
      </c>
      <c r="I27" s="58">
        <v>15</v>
      </c>
      <c r="J27" s="48" t="s">
        <v>23</v>
      </c>
      <c r="K27" s="58">
        <v>15</v>
      </c>
      <c r="L27" s="48" t="s">
        <v>23</v>
      </c>
      <c r="M27" s="58">
        <v>15</v>
      </c>
      <c r="N27" s="48" t="s">
        <v>23</v>
      </c>
      <c r="O27" s="58">
        <v>15</v>
      </c>
      <c r="P27" s="48" t="s">
        <v>23</v>
      </c>
      <c r="Q27" s="58">
        <v>15</v>
      </c>
      <c r="R27" s="49" t="s">
        <v>23</v>
      </c>
    </row>
    <row r="28" spans="1:18" s="50" customFormat="1" x14ac:dyDescent="0.25">
      <c r="A28" s="65">
        <f t="shared" si="4"/>
        <v>3</v>
      </c>
      <c r="B28" s="58" t="s">
        <v>12</v>
      </c>
      <c r="C28" s="67"/>
      <c r="D28" s="66"/>
      <c r="E28" s="58">
        <v>50</v>
      </c>
      <c r="F28" s="48" t="s">
        <v>4</v>
      </c>
      <c r="G28" s="58">
        <v>50</v>
      </c>
      <c r="H28" s="48" t="s">
        <v>4</v>
      </c>
      <c r="I28" s="58">
        <v>50</v>
      </c>
      <c r="J28" s="48" t="s">
        <v>4</v>
      </c>
      <c r="K28" s="58">
        <v>50</v>
      </c>
      <c r="L28" s="48" t="s">
        <v>4</v>
      </c>
      <c r="M28" s="58">
        <v>50</v>
      </c>
      <c r="N28" s="48" t="s">
        <v>4</v>
      </c>
      <c r="O28" s="58">
        <v>50</v>
      </c>
      <c r="P28" s="48" t="s">
        <v>4</v>
      </c>
      <c r="Q28" s="58">
        <v>50</v>
      </c>
      <c r="R28" s="49" t="s">
        <v>4</v>
      </c>
    </row>
    <row r="29" spans="1:18" s="50" customFormat="1" x14ac:dyDescent="0.25">
      <c r="A29" s="65">
        <f t="shared" si="4"/>
        <v>4</v>
      </c>
      <c r="B29" s="58" t="s">
        <v>13</v>
      </c>
      <c r="C29" s="67"/>
      <c r="D29" s="66"/>
      <c r="E29" s="58">
        <v>2</v>
      </c>
      <c r="F29" s="48" t="s">
        <v>4</v>
      </c>
      <c r="G29" s="58">
        <v>2</v>
      </c>
      <c r="H29" s="48" t="s">
        <v>4</v>
      </c>
      <c r="I29" s="58">
        <v>2</v>
      </c>
      <c r="J29" s="48" t="s">
        <v>4</v>
      </c>
      <c r="K29" s="58">
        <v>2</v>
      </c>
      <c r="L29" s="48" t="s">
        <v>4</v>
      </c>
      <c r="M29" s="58">
        <v>2</v>
      </c>
      <c r="N29" s="48" t="s">
        <v>4</v>
      </c>
      <c r="O29" s="58">
        <v>2</v>
      </c>
      <c r="P29" s="48" t="s">
        <v>4</v>
      </c>
      <c r="Q29" s="58">
        <v>2</v>
      </c>
      <c r="R29" s="49" t="s">
        <v>4</v>
      </c>
    </row>
    <row r="30" spans="1:18" x14ac:dyDescent="0.25">
      <c r="A30" s="64">
        <f t="shared" si="4"/>
        <v>5</v>
      </c>
      <c r="B30" s="80" t="s">
        <v>14</v>
      </c>
      <c r="C30" s="68"/>
      <c r="D30" s="69"/>
      <c r="E30" s="57">
        <v>50</v>
      </c>
      <c r="F30" s="34" t="str">
        <f>$F$3</f>
        <v>CHF</v>
      </c>
      <c r="G30" s="57">
        <v>50</v>
      </c>
      <c r="H30" s="34" t="str">
        <f>$F$3</f>
        <v>CHF</v>
      </c>
      <c r="I30" s="57">
        <v>50</v>
      </c>
      <c r="J30" s="34" t="str">
        <f>$F$3</f>
        <v>CHF</v>
      </c>
      <c r="K30" s="57">
        <v>50</v>
      </c>
      <c r="L30" s="34" t="str">
        <f>$F$3</f>
        <v>CHF</v>
      </c>
      <c r="M30" s="57">
        <v>50</v>
      </c>
      <c r="N30" s="34" t="str">
        <f>$F$3</f>
        <v>CHF</v>
      </c>
      <c r="O30" s="57">
        <v>50</v>
      </c>
      <c r="P30" s="34" t="str">
        <f>$F$3</f>
        <v>CHF</v>
      </c>
      <c r="Q30" s="57">
        <v>50</v>
      </c>
      <c r="R30" s="36" t="str">
        <f>$F$3</f>
        <v>CHF</v>
      </c>
    </row>
    <row r="31" spans="1:18" x14ac:dyDescent="0.25">
      <c r="A31" s="64">
        <f t="shared" si="4"/>
        <v>6</v>
      </c>
      <c r="B31" s="80" t="s">
        <v>15</v>
      </c>
      <c r="C31" s="56">
        <v>5</v>
      </c>
      <c r="D31" s="57">
        <v>1.95</v>
      </c>
      <c r="E31" s="35">
        <f>IF(($C$31*$D$31)=0,"",($C$31*$D$31))</f>
        <v>9.75</v>
      </c>
      <c r="F31" s="34" t="str">
        <f>$F$3</f>
        <v>CHF</v>
      </c>
      <c r="G31" s="35">
        <f>IF(($C$31*$D$31)=0,"",($C$31*$D$31))</f>
        <v>9.75</v>
      </c>
      <c r="H31" s="34" t="str">
        <f>$F$3</f>
        <v>CHF</v>
      </c>
      <c r="I31" s="35">
        <f>IF(($C$31*$D$31)=0,"",($C$31*$D$31))</f>
        <v>9.75</v>
      </c>
      <c r="J31" s="34" t="str">
        <f>$F$3</f>
        <v>CHF</v>
      </c>
      <c r="K31" s="35">
        <f>IF(($C$31*$D$31)=0,"",($C$31*$D$31))</f>
        <v>9.75</v>
      </c>
      <c r="L31" s="34" t="str">
        <f>$F$3</f>
        <v>CHF</v>
      </c>
      <c r="M31" s="35">
        <f>IF(($C$31*$D$31)=0,"",($C$31*$D$31))</f>
        <v>9.75</v>
      </c>
      <c r="N31" s="34" t="str">
        <f>$F$3</f>
        <v>CHF</v>
      </c>
      <c r="O31" s="35">
        <f>IF(($C$31*$D$31)=0,"",($C$31*$D$31))</f>
        <v>9.75</v>
      </c>
      <c r="P31" s="34" t="str">
        <f>$F$3</f>
        <v>CHF</v>
      </c>
      <c r="Q31" s="35">
        <f>IF(($C$31*$D$31)=0,"",($C$31*$D$31))</f>
        <v>9.75</v>
      </c>
      <c r="R31" s="36" t="str">
        <f>$F$3</f>
        <v>CHF</v>
      </c>
    </row>
    <row r="32" spans="1:18" x14ac:dyDescent="0.25">
      <c r="A32" s="64">
        <f t="shared" si="4"/>
        <v>7</v>
      </c>
      <c r="B32" s="80" t="s">
        <v>16</v>
      </c>
      <c r="C32" s="56">
        <v>3</v>
      </c>
      <c r="D32" s="57">
        <v>12.25</v>
      </c>
      <c r="E32" s="35">
        <f>IF(($C$32*$D$32)=0,"",($C$32*$D$32))</f>
        <v>36.75</v>
      </c>
      <c r="F32" s="34" t="str">
        <f>$F$3</f>
        <v>CHF</v>
      </c>
      <c r="G32" s="35">
        <f>IF(($C$32*$D$32)=0,"",($C$32*$D$32))</f>
        <v>36.75</v>
      </c>
      <c r="H32" s="34" t="str">
        <f>$F$3</f>
        <v>CHF</v>
      </c>
      <c r="I32" s="35">
        <f>IF(($C$32*$D$32)=0,"",($C$32*$D$32))</f>
        <v>36.75</v>
      </c>
      <c r="J32" s="34" t="str">
        <f>$F$3</f>
        <v>CHF</v>
      </c>
      <c r="K32" s="35">
        <f>IF(($C$32*$D$32)=0,"",($C$32*$D$32))</f>
        <v>36.75</v>
      </c>
      <c r="L32" s="34" t="str">
        <f>$F$3</f>
        <v>CHF</v>
      </c>
      <c r="M32" s="35">
        <f>IF(($C$32*$D$32)=0,"",($C$32*$D$32))</f>
        <v>36.75</v>
      </c>
      <c r="N32" s="34" t="str">
        <f>$F$3</f>
        <v>CHF</v>
      </c>
      <c r="O32" s="35">
        <f>IF(($C$32*$D$32)=0,"",($C$32*$D$32))</f>
        <v>36.75</v>
      </c>
      <c r="P32" s="34" t="str">
        <f>$F$3</f>
        <v>CHF</v>
      </c>
      <c r="Q32" s="35">
        <f>IF(($C$32*$D$32)=0,"",($C$32*$D$32))</f>
        <v>36.75</v>
      </c>
      <c r="R32" s="36" t="str">
        <f>$F$3</f>
        <v>CHF</v>
      </c>
    </row>
    <row r="33" spans="1:18" x14ac:dyDescent="0.25">
      <c r="A33" s="38"/>
      <c r="B33" s="39"/>
      <c r="C33" s="40"/>
      <c r="D33" s="41"/>
      <c r="E33" s="41"/>
      <c r="F33" s="40"/>
      <c r="G33" s="41"/>
      <c r="H33" s="40"/>
      <c r="I33" s="41"/>
      <c r="J33" s="40"/>
      <c r="K33" s="41"/>
      <c r="L33" s="40"/>
      <c r="M33" s="41"/>
      <c r="N33" s="40"/>
      <c r="O33" s="41"/>
      <c r="P33" s="40"/>
      <c r="Q33" s="41"/>
      <c r="R33" s="42"/>
    </row>
    <row r="34" spans="1:18" x14ac:dyDescent="0.25">
      <c r="A34" s="78" t="s">
        <v>34</v>
      </c>
      <c r="B34" s="79"/>
    </row>
  </sheetData>
  <sheetProtection algorithmName="SHA-512" hashValue="ETPmUV85cQoY4J9PEbbwHuVaq+d1TJoaCLFx/YAsS/BjVS2ZFxHzWgD1eEWlAUlS01jgYsmTdYyefGaKYmr7xg==" saltValue="e2CQJXpAhit1I/SjcKSm8g==" spinCount="100000" sheet="1" objects="1" scenarios="1" insertRows="0"/>
  <mergeCells count="8">
    <mergeCell ref="A1:R1"/>
    <mergeCell ref="E2:F2"/>
    <mergeCell ref="G2:H2"/>
    <mergeCell ref="I2:J2"/>
    <mergeCell ref="K2:L2"/>
    <mergeCell ref="M2:N2"/>
    <mergeCell ref="O2:P2"/>
    <mergeCell ref="Q2:R2"/>
  </mergeCells>
  <dataValidations count="1">
    <dataValidation type="list" allowBlank="1" showInputMessage="1" showErrorMessage="1" sqref="F3" xr:uid="{DE6AA10C-A9FF-4850-B7AD-5120DADBA07C}">
      <formula1>Währung</formula1>
    </dataValidation>
  </dataValidations>
  <pageMargins left="0.7" right="0.7" top="0.78740157499999996" bottom="0.78740157499999996" header="0.3" footer="0.3"/>
  <pageSetup paperSize="9" scale="7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05B2C-973C-48C8-9F40-673DD7115DA7}">
  <sheetPr codeName="Tabelle2">
    <pageSetUpPr fitToPage="1"/>
  </sheetPr>
  <dimension ref="A1:R36"/>
  <sheetViews>
    <sheetView zoomScaleNormal="100" workbookViewId="0">
      <selection activeCell="I10" sqref="I10"/>
    </sheetView>
  </sheetViews>
  <sheetFormatPr baseColWidth="10" defaultRowHeight="14.25" x14ac:dyDescent="0.25"/>
  <cols>
    <col min="1" max="1" width="4.125" style="51" customWidth="1"/>
    <col min="2" max="2" width="30.625" style="37" customWidth="1"/>
    <col min="3" max="3" width="6.625" style="52" customWidth="1"/>
    <col min="4" max="5" width="11" style="53"/>
    <col min="6" max="6" width="5.125" style="52" customWidth="1"/>
    <col min="7" max="7" width="11" style="53"/>
    <col min="8" max="8" width="5.125" style="52" customWidth="1"/>
    <col min="9" max="9" width="11" style="53"/>
    <col min="10" max="10" width="5.125" style="52" customWidth="1"/>
    <col min="11" max="11" width="11" style="53"/>
    <col min="12" max="12" width="5.125" style="52" customWidth="1"/>
    <col min="13" max="13" width="11" style="53"/>
    <col min="14" max="14" width="5.125" style="52" customWidth="1"/>
    <col min="15" max="15" width="11" style="53"/>
    <col min="16" max="16" width="5.125" style="52" customWidth="1"/>
    <col min="17" max="17" width="11" style="53"/>
    <col min="18" max="18" width="5.125" style="52" customWidth="1"/>
    <col min="19" max="16384" width="11" style="37"/>
  </cols>
  <sheetData>
    <row r="1" spans="1:18" s="7" customFormat="1" ht="26.25" x14ac:dyDescent="0.45">
      <c r="A1" s="88" t="s">
        <v>24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90"/>
    </row>
    <row r="2" spans="1:18" s="12" customFormat="1" x14ac:dyDescent="0.25">
      <c r="A2" s="8"/>
      <c r="B2" s="9"/>
      <c r="C2" s="10"/>
      <c r="D2" s="11"/>
      <c r="E2" s="91">
        <v>43466</v>
      </c>
      <c r="F2" s="92"/>
      <c r="G2" s="91">
        <v>43831</v>
      </c>
      <c r="H2" s="92"/>
      <c r="I2" s="91">
        <v>44197</v>
      </c>
      <c r="J2" s="92"/>
      <c r="K2" s="91">
        <v>44562</v>
      </c>
      <c r="L2" s="92"/>
      <c r="M2" s="91">
        <v>44927</v>
      </c>
      <c r="N2" s="92"/>
      <c r="O2" s="91">
        <v>45292</v>
      </c>
      <c r="P2" s="92"/>
      <c r="Q2" s="91">
        <v>45658</v>
      </c>
      <c r="R2" s="92"/>
    </row>
    <row r="3" spans="1:18" s="20" customFormat="1" x14ac:dyDescent="0.25">
      <c r="A3" s="13" t="s">
        <v>1</v>
      </c>
      <c r="B3" s="14"/>
      <c r="C3" s="15"/>
      <c r="D3" s="16"/>
      <c r="E3" s="17">
        <f>E4+E25</f>
        <v>26801.133333333335</v>
      </c>
      <c r="F3" s="81" t="s">
        <v>18</v>
      </c>
      <c r="G3" s="18">
        <f>G4+G25</f>
        <v>27047.466666666671</v>
      </c>
      <c r="H3" s="19" t="str">
        <f>$F$3</f>
        <v>CHF</v>
      </c>
      <c r="I3" s="18">
        <f>I4+I25</f>
        <v>27293.800000000003</v>
      </c>
      <c r="J3" s="19" t="str">
        <f>$F$3</f>
        <v>CHF</v>
      </c>
      <c r="K3" s="18">
        <f>K4+K25</f>
        <v>27540.133333333335</v>
      </c>
      <c r="L3" s="19" t="str">
        <f>$F$3</f>
        <v>CHF</v>
      </c>
      <c r="M3" s="18">
        <f>M4+M25</f>
        <v>27786.466666666671</v>
      </c>
      <c r="N3" s="19" t="str">
        <f>$F$3</f>
        <v>CHF</v>
      </c>
      <c r="O3" s="18">
        <f>O4+O25</f>
        <v>28032.800000000003</v>
      </c>
      <c r="P3" s="19" t="str">
        <f>$F$3</f>
        <v>CHF</v>
      </c>
      <c r="Q3" s="18">
        <f>Q4+Q25</f>
        <v>28279.133333333335</v>
      </c>
      <c r="R3" s="19" t="str">
        <f>$F$3</f>
        <v>CHF</v>
      </c>
    </row>
    <row r="4" spans="1:18" s="12" customFormat="1" x14ac:dyDescent="0.25">
      <c r="A4" s="21" t="s">
        <v>2</v>
      </c>
      <c r="B4" s="22" t="s">
        <v>32</v>
      </c>
      <c r="C4" s="23" t="s">
        <v>4</v>
      </c>
      <c r="D4" s="24" t="s">
        <v>5</v>
      </c>
      <c r="E4" s="24">
        <f>E5+E18</f>
        <v>26554.800000000003</v>
      </c>
      <c r="F4" s="25" t="str">
        <f>$F$3</f>
        <v>CHF</v>
      </c>
      <c r="G4" s="26">
        <f>$E$4</f>
        <v>26554.800000000003</v>
      </c>
      <c r="H4" s="25" t="str">
        <f>$F$3</f>
        <v>CHF</v>
      </c>
      <c r="I4" s="26">
        <f>$E$4</f>
        <v>26554.800000000003</v>
      </c>
      <c r="J4" s="25" t="str">
        <f>$F$3</f>
        <v>CHF</v>
      </c>
      <c r="K4" s="26">
        <f>$E$4</f>
        <v>26554.800000000003</v>
      </c>
      <c r="L4" s="25" t="str">
        <f>$F$3</f>
        <v>CHF</v>
      </c>
      <c r="M4" s="26">
        <f>$E$4</f>
        <v>26554.800000000003</v>
      </c>
      <c r="N4" s="25" t="str">
        <f>$F$3</f>
        <v>CHF</v>
      </c>
      <c r="O4" s="26">
        <f>$E$4</f>
        <v>26554.800000000003</v>
      </c>
      <c r="P4" s="25" t="str">
        <f>$F$3</f>
        <v>CHF</v>
      </c>
      <c r="Q4" s="26">
        <f>$E$4</f>
        <v>26554.800000000003</v>
      </c>
      <c r="R4" s="25" t="str">
        <f>$F$3</f>
        <v>CHF</v>
      </c>
    </row>
    <row r="5" spans="1:18" s="12" customFormat="1" x14ac:dyDescent="0.25">
      <c r="A5" s="27"/>
      <c r="B5" s="28" t="s">
        <v>3</v>
      </c>
      <c r="C5" s="29"/>
      <c r="D5" s="30"/>
      <c r="E5" s="30">
        <f>SUM(E6:E16)</f>
        <v>25833.200000000004</v>
      </c>
      <c r="F5" s="29" t="str">
        <f>$F$3</f>
        <v>CHF</v>
      </c>
      <c r="G5" s="11"/>
      <c r="H5" s="10"/>
      <c r="I5" s="11"/>
      <c r="J5" s="10"/>
      <c r="K5" s="11"/>
      <c r="L5" s="10"/>
      <c r="M5" s="11"/>
      <c r="N5" s="10"/>
      <c r="O5" s="11"/>
      <c r="P5" s="10"/>
      <c r="Q5" s="11"/>
      <c r="R5" s="31"/>
    </row>
    <row r="6" spans="1:18" x14ac:dyDescent="0.25">
      <c r="A6" s="64">
        <f>ROW()-ROW($A$5)</f>
        <v>1</v>
      </c>
      <c r="B6" s="70" t="s">
        <v>25</v>
      </c>
      <c r="C6" s="59">
        <v>3</v>
      </c>
      <c r="D6" s="60">
        <v>1689.25</v>
      </c>
      <c r="E6" s="35">
        <f>IF((C6*D6)=0,"",(C6*D6))</f>
        <v>5067.75</v>
      </c>
      <c r="F6" s="34" t="str">
        <f>IF(E6="","",$F$3)</f>
        <v>CHF</v>
      </c>
      <c r="G6" s="35"/>
      <c r="H6" s="34"/>
      <c r="I6" s="35"/>
      <c r="J6" s="34"/>
      <c r="K6" s="35"/>
      <c r="L6" s="34"/>
      <c r="M6" s="35"/>
      <c r="N6" s="34"/>
      <c r="O6" s="35"/>
      <c r="P6" s="34"/>
      <c r="Q6" s="35"/>
      <c r="R6" s="36"/>
    </row>
    <row r="7" spans="1:18" x14ac:dyDescent="0.25">
      <c r="A7" s="64">
        <f t="shared" ref="A7:A16" si="0">ROW()-ROW($A$5)</f>
        <v>2</v>
      </c>
      <c r="B7" s="70" t="s">
        <v>26</v>
      </c>
      <c r="C7" s="59">
        <v>5</v>
      </c>
      <c r="D7" s="60">
        <v>2459.13</v>
      </c>
      <c r="E7" s="35">
        <f t="shared" ref="E7:E16" si="1">IF((C7*D7)=0,"",(C7*D7))</f>
        <v>12295.650000000001</v>
      </c>
      <c r="F7" s="34" t="str">
        <f t="shared" ref="F7:F11" si="2">IF(E7="","",$F$3)</f>
        <v>CHF</v>
      </c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36"/>
    </row>
    <row r="8" spans="1:18" x14ac:dyDescent="0.25">
      <c r="A8" s="64">
        <f t="shared" si="0"/>
        <v>3</v>
      </c>
      <c r="B8" s="70" t="s">
        <v>27</v>
      </c>
      <c r="C8" s="59">
        <v>10</v>
      </c>
      <c r="D8" s="60">
        <v>94.22</v>
      </c>
      <c r="E8" s="35">
        <f t="shared" si="1"/>
        <v>942.2</v>
      </c>
      <c r="F8" s="34" t="str">
        <f t="shared" si="2"/>
        <v>CHF</v>
      </c>
      <c r="G8" s="35"/>
      <c r="H8" s="34"/>
      <c r="I8" s="35"/>
      <c r="J8" s="34"/>
      <c r="K8" s="35"/>
      <c r="L8" s="34"/>
      <c r="M8" s="35"/>
      <c r="N8" s="34"/>
      <c r="O8" s="35"/>
      <c r="P8" s="34"/>
      <c r="Q8" s="35"/>
      <c r="R8" s="36"/>
    </row>
    <row r="9" spans="1:18" x14ac:dyDescent="0.25">
      <c r="A9" s="64">
        <f t="shared" si="0"/>
        <v>4</v>
      </c>
      <c r="B9" s="70" t="s">
        <v>28</v>
      </c>
      <c r="C9" s="59">
        <v>10</v>
      </c>
      <c r="D9" s="60">
        <v>149.52000000000001</v>
      </c>
      <c r="E9" s="35">
        <f t="shared" si="1"/>
        <v>1495.2</v>
      </c>
      <c r="F9" s="34" t="str">
        <f t="shared" si="2"/>
        <v>CHF</v>
      </c>
      <c r="G9" s="35"/>
      <c r="H9" s="34"/>
      <c r="I9" s="35"/>
      <c r="J9" s="34"/>
      <c r="K9" s="35"/>
      <c r="L9" s="34"/>
      <c r="M9" s="35"/>
      <c r="N9" s="34"/>
      <c r="O9" s="35"/>
      <c r="P9" s="34"/>
      <c r="Q9" s="35"/>
      <c r="R9" s="36"/>
    </row>
    <row r="10" spans="1:18" x14ac:dyDescent="0.25">
      <c r="A10" s="64">
        <f t="shared" si="0"/>
        <v>5</v>
      </c>
      <c r="B10" s="70" t="s">
        <v>29</v>
      </c>
      <c r="C10" s="59">
        <v>10</v>
      </c>
      <c r="D10" s="60">
        <v>292.64</v>
      </c>
      <c r="E10" s="35">
        <f t="shared" si="1"/>
        <v>2926.3999999999996</v>
      </c>
      <c r="F10" s="34" t="str">
        <f t="shared" si="2"/>
        <v>CHF</v>
      </c>
      <c r="G10" s="35"/>
      <c r="H10" s="34"/>
      <c r="I10" s="35"/>
      <c r="J10" s="34"/>
      <c r="K10" s="35"/>
      <c r="L10" s="34"/>
      <c r="M10" s="35"/>
      <c r="N10" s="34"/>
      <c r="O10" s="35"/>
      <c r="P10" s="34"/>
      <c r="Q10" s="35"/>
      <c r="R10" s="36"/>
    </row>
    <row r="11" spans="1:18" x14ac:dyDescent="0.25">
      <c r="A11" s="64">
        <f t="shared" si="0"/>
        <v>6</v>
      </c>
      <c r="B11" s="70" t="s">
        <v>30</v>
      </c>
      <c r="C11" s="59">
        <v>10</v>
      </c>
      <c r="D11" s="60">
        <v>310.60000000000002</v>
      </c>
      <c r="E11" s="35">
        <f t="shared" si="1"/>
        <v>3106</v>
      </c>
      <c r="F11" s="34" t="str">
        <f t="shared" si="2"/>
        <v>CHF</v>
      </c>
      <c r="G11" s="35"/>
      <c r="H11" s="34"/>
      <c r="I11" s="35"/>
      <c r="J11" s="34"/>
      <c r="K11" s="35"/>
      <c r="L11" s="34"/>
      <c r="M11" s="35"/>
      <c r="N11" s="34"/>
      <c r="O11" s="35"/>
      <c r="P11" s="34"/>
      <c r="Q11" s="35"/>
      <c r="R11" s="36"/>
    </row>
    <row r="12" spans="1:18" x14ac:dyDescent="0.25">
      <c r="A12" s="64">
        <f t="shared" si="0"/>
        <v>7</v>
      </c>
      <c r="B12" s="70" t="s">
        <v>35</v>
      </c>
      <c r="C12" s="59"/>
      <c r="D12" s="60"/>
      <c r="E12" s="35" t="str">
        <f t="shared" si="1"/>
        <v/>
      </c>
      <c r="F12" s="34"/>
      <c r="G12" s="35"/>
      <c r="H12" s="34"/>
      <c r="I12" s="35"/>
      <c r="J12" s="34"/>
      <c r="K12" s="35"/>
      <c r="L12" s="34"/>
      <c r="M12" s="35"/>
      <c r="N12" s="34"/>
      <c r="O12" s="35"/>
      <c r="P12" s="34"/>
      <c r="Q12" s="35"/>
      <c r="R12" s="36"/>
    </row>
    <row r="13" spans="1:18" x14ac:dyDescent="0.25">
      <c r="A13" s="64">
        <f t="shared" si="0"/>
        <v>8</v>
      </c>
      <c r="B13" s="70" t="s">
        <v>35</v>
      </c>
      <c r="C13" s="59"/>
      <c r="D13" s="60"/>
      <c r="E13" s="35" t="str">
        <f t="shared" si="1"/>
        <v/>
      </c>
      <c r="F13" s="34"/>
      <c r="G13" s="35"/>
      <c r="H13" s="34"/>
      <c r="I13" s="35"/>
      <c r="J13" s="34"/>
      <c r="K13" s="35"/>
      <c r="L13" s="34"/>
      <c r="M13" s="35"/>
      <c r="N13" s="34"/>
      <c r="O13" s="35"/>
      <c r="P13" s="34"/>
      <c r="Q13" s="35"/>
      <c r="R13" s="36"/>
    </row>
    <row r="14" spans="1:18" x14ac:dyDescent="0.25">
      <c r="A14" s="64">
        <f t="shared" si="0"/>
        <v>9</v>
      </c>
      <c r="B14" s="70" t="s">
        <v>35</v>
      </c>
      <c r="C14" s="59"/>
      <c r="D14" s="60"/>
      <c r="E14" s="35" t="str">
        <f t="shared" si="1"/>
        <v/>
      </c>
      <c r="F14" s="34"/>
      <c r="G14" s="35"/>
      <c r="H14" s="34"/>
      <c r="I14" s="35"/>
      <c r="J14" s="34"/>
      <c r="K14" s="35"/>
      <c r="L14" s="34"/>
      <c r="M14" s="35"/>
      <c r="N14" s="34"/>
      <c r="O14" s="35"/>
      <c r="P14" s="34"/>
      <c r="Q14" s="35"/>
      <c r="R14" s="36"/>
    </row>
    <row r="15" spans="1:18" x14ac:dyDescent="0.25">
      <c r="A15" s="64">
        <f t="shared" si="0"/>
        <v>10</v>
      </c>
      <c r="B15" s="70" t="s">
        <v>35</v>
      </c>
      <c r="C15" s="59"/>
      <c r="D15" s="60"/>
      <c r="E15" s="35" t="str">
        <f t="shared" si="1"/>
        <v/>
      </c>
      <c r="F15" s="34"/>
      <c r="G15" s="35"/>
      <c r="H15" s="34"/>
      <c r="I15" s="35"/>
      <c r="J15" s="34"/>
      <c r="K15" s="35"/>
      <c r="L15" s="34"/>
      <c r="M15" s="35"/>
      <c r="N15" s="34"/>
      <c r="O15" s="35"/>
      <c r="P15" s="34"/>
      <c r="Q15" s="35"/>
      <c r="R15" s="36"/>
    </row>
    <row r="16" spans="1:18" x14ac:dyDescent="0.25">
      <c r="A16" s="64">
        <f t="shared" si="0"/>
        <v>11</v>
      </c>
      <c r="B16" s="70" t="s">
        <v>35</v>
      </c>
      <c r="C16" s="59"/>
      <c r="D16" s="60"/>
      <c r="E16" s="35" t="str">
        <f t="shared" si="1"/>
        <v/>
      </c>
      <c r="F16" s="34"/>
      <c r="G16" s="35"/>
      <c r="H16" s="34"/>
      <c r="I16" s="35"/>
      <c r="J16" s="34"/>
      <c r="K16" s="35"/>
      <c r="L16" s="34"/>
      <c r="M16" s="35"/>
      <c r="N16" s="34"/>
      <c r="O16" s="35"/>
      <c r="P16" s="34"/>
      <c r="Q16" s="35"/>
      <c r="R16" s="36"/>
    </row>
    <row r="17" spans="1:18" x14ac:dyDescent="0.25">
      <c r="A17" s="32"/>
      <c r="B17" s="33"/>
      <c r="C17" s="34"/>
      <c r="D17" s="35"/>
      <c r="E17" s="35"/>
      <c r="F17" s="34"/>
      <c r="G17" s="35"/>
      <c r="H17" s="34"/>
      <c r="I17" s="35"/>
      <c r="J17" s="34"/>
      <c r="K17" s="35"/>
      <c r="L17" s="34"/>
      <c r="M17" s="35"/>
      <c r="N17" s="34"/>
      <c r="O17" s="35"/>
      <c r="P17" s="34"/>
      <c r="Q17" s="35"/>
      <c r="R17" s="36"/>
    </row>
    <row r="18" spans="1:18" s="12" customFormat="1" x14ac:dyDescent="0.25">
      <c r="A18" s="27"/>
      <c r="B18" s="28" t="s">
        <v>6</v>
      </c>
      <c r="C18" s="29"/>
      <c r="D18" s="30"/>
      <c r="E18" s="30">
        <f>SUM(E19:E23)</f>
        <v>721.6</v>
      </c>
      <c r="F18" s="29" t="str">
        <f>$F$3</f>
        <v>CHF</v>
      </c>
      <c r="G18" s="11"/>
      <c r="H18" s="10"/>
      <c r="I18" s="11"/>
      <c r="J18" s="10"/>
      <c r="K18" s="11"/>
      <c r="L18" s="10"/>
      <c r="M18" s="11"/>
      <c r="N18" s="10"/>
      <c r="O18" s="11"/>
      <c r="P18" s="10"/>
      <c r="Q18" s="11"/>
      <c r="R18" s="31"/>
    </row>
    <row r="19" spans="1:18" x14ac:dyDescent="0.25">
      <c r="A19" s="64">
        <f>ROW()-ROW($A$18)</f>
        <v>1</v>
      </c>
      <c r="B19" s="70" t="s">
        <v>7</v>
      </c>
      <c r="C19" s="61">
        <v>1</v>
      </c>
      <c r="D19" s="62">
        <v>33.049999999999997</v>
      </c>
      <c r="E19" s="35">
        <f>IF((C19*D19)=0,"",(C19*D19))</f>
        <v>33.049999999999997</v>
      </c>
      <c r="F19" s="34" t="str">
        <f>IF(E19="","",$F$3)</f>
        <v>CHF</v>
      </c>
      <c r="G19" s="35"/>
      <c r="H19" s="34"/>
      <c r="I19" s="35"/>
      <c r="J19" s="34"/>
      <c r="K19" s="35"/>
      <c r="L19" s="34"/>
      <c r="M19" s="35"/>
      <c r="N19" s="34"/>
      <c r="O19" s="35"/>
      <c r="P19" s="34"/>
      <c r="Q19" s="35"/>
      <c r="R19" s="36"/>
    </row>
    <row r="20" spans="1:18" x14ac:dyDescent="0.25">
      <c r="A20" s="64">
        <f>ROW()-ROW($A$18)</f>
        <v>2</v>
      </c>
      <c r="B20" s="70" t="s">
        <v>8</v>
      </c>
      <c r="C20" s="61">
        <v>1</v>
      </c>
      <c r="D20" s="62">
        <v>33.049999999999997</v>
      </c>
      <c r="E20" s="35">
        <f>IF((C20*D20)=0,"",(C20*D20))</f>
        <v>33.049999999999997</v>
      </c>
      <c r="F20" s="34" t="str">
        <f>IF(E20="","",$F$3)</f>
        <v>CHF</v>
      </c>
      <c r="G20" s="35"/>
      <c r="H20" s="34"/>
      <c r="I20" s="35"/>
      <c r="J20" s="34"/>
      <c r="K20" s="35"/>
      <c r="L20" s="34"/>
      <c r="M20" s="35"/>
      <c r="N20" s="34"/>
      <c r="O20" s="35"/>
      <c r="P20" s="34"/>
      <c r="Q20" s="35"/>
      <c r="R20" s="36"/>
    </row>
    <row r="21" spans="1:18" x14ac:dyDescent="0.25">
      <c r="A21" s="64">
        <f t="shared" ref="A21" si="3">ROW()-ROW($A$18)</f>
        <v>3</v>
      </c>
      <c r="B21" s="70" t="s">
        <v>9</v>
      </c>
      <c r="C21" s="61">
        <v>1</v>
      </c>
      <c r="D21" s="62">
        <v>655.5</v>
      </c>
      <c r="E21" s="35">
        <f>IF((C21*D21)=0,"",(C21*D21))</f>
        <v>655.5</v>
      </c>
      <c r="F21" s="34" t="str">
        <f>IF(E21="","",$F$3)</f>
        <v>CHF</v>
      </c>
      <c r="G21" s="35"/>
      <c r="H21" s="34"/>
      <c r="I21" s="35"/>
      <c r="J21" s="34"/>
      <c r="K21" s="35"/>
      <c r="L21" s="34"/>
      <c r="M21" s="35"/>
      <c r="N21" s="34"/>
      <c r="O21" s="35"/>
      <c r="P21" s="34"/>
      <c r="Q21" s="35"/>
      <c r="R21" s="36"/>
    </row>
    <row r="22" spans="1:18" x14ac:dyDescent="0.25">
      <c r="A22" s="64">
        <f>ROW()-ROW($A$18)</f>
        <v>4</v>
      </c>
      <c r="B22" s="70" t="s">
        <v>35</v>
      </c>
      <c r="C22" s="61"/>
      <c r="D22" s="62"/>
      <c r="E22" s="35" t="str">
        <f>IF((C22*D22)=0,"",(C22*D22))</f>
        <v/>
      </c>
      <c r="F22" s="34"/>
      <c r="G22" s="35"/>
      <c r="H22" s="34"/>
      <c r="I22" s="35"/>
      <c r="J22" s="34"/>
      <c r="K22" s="35"/>
      <c r="L22" s="34"/>
      <c r="M22" s="35"/>
      <c r="N22" s="34"/>
      <c r="O22" s="35"/>
      <c r="P22" s="34"/>
      <c r="Q22" s="35"/>
      <c r="R22" s="36"/>
    </row>
    <row r="23" spans="1:18" x14ac:dyDescent="0.25">
      <c r="A23" s="64">
        <f>ROW()-ROW($A$18)</f>
        <v>5</v>
      </c>
      <c r="B23" s="70" t="s">
        <v>35</v>
      </c>
      <c r="C23" s="61"/>
      <c r="D23" s="62"/>
      <c r="E23" s="35" t="str">
        <f>IF((C23*D23)=0,"",(C23*D23))</f>
        <v/>
      </c>
      <c r="F23" s="34" t="str">
        <f>IF(E23="","",$F$3)</f>
        <v/>
      </c>
      <c r="G23" s="35"/>
      <c r="H23" s="34"/>
      <c r="I23" s="35"/>
      <c r="J23" s="34"/>
      <c r="K23" s="35"/>
      <c r="L23" s="34"/>
      <c r="M23" s="35"/>
      <c r="N23" s="34"/>
      <c r="O23" s="35"/>
      <c r="P23" s="34"/>
      <c r="Q23" s="35"/>
      <c r="R23" s="36"/>
    </row>
    <row r="24" spans="1:18" x14ac:dyDescent="0.25">
      <c r="A24" s="32"/>
      <c r="B24" s="33"/>
      <c r="C24" s="34"/>
      <c r="D24" s="35"/>
      <c r="E24" s="35"/>
      <c r="F24" s="34"/>
      <c r="G24" s="35"/>
      <c r="H24" s="34"/>
      <c r="I24" s="35"/>
      <c r="J24" s="34"/>
      <c r="K24" s="35"/>
      <c r="L24" s="34"/>
      <c r="M24" s="35"/>
      <c r="N24" s="34"/>
      <c r="O24" s="35"/>
      <c r="P24" s="34"/>
      <c r="Q24" s="35"/>
      <c r="R24" s="36"/>
    </row>
    <row r="25" spans="1:18" s="12" customFormat="1" x14ac:dyDescent="0.25">
      <c r="A25" s="43"/>
      <c r="B25" s="44" t="s">
        <v>37</v>
      </c>
      <c r="C25" s="45"/>
      <c r="D25" s="46"/>
      <c r="E25" s="46">
        <f>(((E30/60))*E26*E27*E28*E29)+SUM(E31:E34)</f>
        <v>246.33333333333334</v>
      </c>
      <c r="F25" s="45" t="str">
        <f>$F$3</f>
        <v>CHF</v>
      </c>
      <c r="G25" s="46">
        <f>(((G30/60))*G26*G27*G28*G29)+SUM(G31:G34)+E25</f>
        <v>492.66666666666669</v>
      </c>
      <c r="H25" s="45" t="str">
        <f>$F$3</f>
        <v>CHF</v>
      </c>
      <c r="I25" s="46">
        <f>(((I30/60))*I26*I27*I28*I29)+SUM(I31:I34)+G25</f>
        <v>739</v>
      </c>
      <c r="J25" s="45" t="str">
        <f>$F$3</f>
        <v>CHF</v>
      </c>
      <c r="K25" s="46">
        <f>(((K30/60))*K26*K27*K28*K29)+SUM(K31:K34)+I25</f>
        <v>985.33333333333337</v>
      </c>
      <c r="L25" s="45" t="str">
        <f>$F$3</f>
        <v>CHF</v>
      </c>
      <c r="M25" s="46">
        <f>(((M30/60))*M26*M27*M28*M29)+SUM(M31:M34)+K25</f>
        <v>1231.6666666666667</v>
      </c>
      <c r="N25" s="45" t="str">
        <f>$F$3</f>
        <v>CHF</v>
      </c>
      <c r="O25" s="46">
        <f>(((O30/60))*O26*O27*O28*O29)+SUM(O31:O34)+M25</f>
        <v>1478</v>
      </c>
      <c r="P25" s="45" t="str">
        <f>$F$3</f>
        <v>CHF</v>
      </c>
      <c r="Q25" s="46">
        <f>(((Q30/60))*Q26*Q27*Q28*Q29)+SUM(Q31:Q34)+O25</f>
        <v>1724.3333333333333</v>
      </c>
      <c r="R25" s="47" t="str">
        <f>$F$3</f>
        <v>CHF</v>
      </c>
    </row>
    <row r="26" spans="1:18" s="50" customFormat="1" x14ac:dyDescent="0.25">
      <c r="A26" s="65">
        <f t="shared" ref="A26:A34" si="4">ROW()-ROW($A$25)</f>
        <v>1</v>
      </c>
      <c r="B26" s="63" t="s">
        <v>10</v>
      </c>
      <c r="C26" s="67"/>
      <c r="D26" s="66"/>
      <c r="E26" s="63">
        <v>1</v>
      </c>
      <c r="F26" s="48" t="s">
        <v>4</v>
      </c>
      <c r="G26" s="63">
        <v>1</v>
      </c>
      <c r="H26" s="48" t="s">
        <v>4</v>
      </c>
      <c r="I26" s="63">
        <v>1</v>
      </c>
      <c r="J26" s="48" t="s">
        <v>4</v>
      </c>
      <c r="K26" s="63">
        <v>1</v>
      </c>
      <c r="L26" s="48" t="s">
        <v>4</v>
      </c>
      <c r="M26" s="63">
        <v>1</v>
      </c>
      <c r="N26" s="48" t="s">
        <v>4</v>
      </c>
      <c r="O26" s="63">
        <v>1</v>
      </c>
      <c r="P26" s="48" t="s">
        <v>4</v>
      </c>
      <c r="Q26" s="63">
        <v>1</v>
      </c>
      <c r="R26" s="49" t="s">
        <v>4</v>
      </c>
    </row>
    <row r="27" spans="1:18" s="50" customFormat="1" x14ac:dyDescent="0.25">
      <c r="A27" s="65">
        <f t="shared" si="4"/>
        <v>2</v>
      </c>
      <c r="B27" s="63" t="s">
        <v>11</v>
      </c>
      <c r="C27" s="67"/>
      <c r="D27" s="66"/>
      <c r="E27" s="63">
        <v>5</v>
      </c>
      <c r="F27" s="48" t="s">
        <v>23</v>
      </c>
      <c r="G27" s="63">
        <v>5</v>
      </c>
      <c r="H27" s="48" t="s">
        <v>23</v>
      </c>
      <c r="I27" s="63">
        <v>5</v>
      </c>
      <c r="J27" s="48" t="s">
        <v>23</v>
      </c>
      <c r="K27" s="63">
        <v>5</v>
      </c>
      <c r="L27" s="48" t="s">
        <v>23</v>
      </c>
      <c r="M27" s="63">
        <v>5</v>
      </c>
      <c r="N27" s="48" t="s">
        <v>23</v>
      </c>
      <c r="O27" s="63">
        <v>5</v>
      </c>
      <c r="P27" s="48" t="s">
        <v>23</v>
      </c>
      <c r="Q27" s="63">
        <v>5</v>
      </c>
      <c r="R27" s="49" t="s">
        <v>23</v>
      </c>
    </row>
    <row r="28" spans="1:18" s="50" customFormat="1" x14ac:dyDescent="0.25">
      <c r="A28" s="65">
        <f t="shared" si="4"/>
        <v>3</v>
      </c>
      <c r="B28" s="63" t="s">
        <v>12</v>
      </c>
      <c r="C28" s="67"/>
      <c r="D28" s="66"/>
      <c r="E28" s="63">
        <v>50</v>
      </c>
      <c r="F28" s="48" t="s">
        <v>4</v>
      </c>
      <c r="G28" s="63">
        <v>50</v>
      </c>
      <c r="H28" s="48" t="s">
        <v>4</v>
      </c>
      <c r="I28" s="63">
        <v>50</v>
      </c>
      <c r="J28" s="48" t="s">
        <v>4</v>
      </c>
      <c r="K28" s="63">
        <v>50</v>
      </c>
      <c r="L28" s="48" t="s">
        <v>4</v>
      </c>
      <c r="M28" s="63">
        <v>50</v>
      </c>
      <c r="N28" s="48" t="s">
        <v>4</v>
      </c>
      <c r="O28" s="63">
        <v>50</v>
      </c>
      <c r="P28" s="48" t="s">
        <v>4</v>
      </c>
      <c r="Q28" s="63">
        <v>50</v>
      </c>
      <c r="R28" s="49" t="s">
        <v>4</v>
      </c>
    </row>
    <row r="29" spans="1:18" s="50" customFormat="1" x14ac:dyDescent="0.25">
      <c r="A29" s="65">
        <f t="shared" si="4"/>
        <v>4</v>
      </c>
      <c r="B29" s="63" t="s">
        <v>13</v>
      </c>
      <c r="C29" s="67"/>
      <c r="D29" s="66"/>
      <c r="E29" s="63">
        <v>1</v>
      </c>
      <c r="F29" s="48" t="s">
        <v>4</v>
      </c>
      <c r="G29" s="63">
        <v>1</v>
      </c>
      <c r="H29" s="48" t="s">
        <v>4</v>
      </c>
      <c r="I29" s="63">
        <v>1</v>
      </c>
      <c r="J29" s="48" t="s">
        <v>4</v>
      </c>
      <c r="K29" s="63">
        <v>1</v>
      </c>
      <c r="L29" s="48" t="s">
        <v>4</v>
      </c>
      <c r="M29" s="63">
        <v>1</v>
      </c>
      <c r="N29" s="48" t="s">
        <v>4</v>
      </c>
      <c r="O29" s="63">
        <v>1</v>
      </c>
      <c r="P29" s="48" t="s">
        <v>4</v>
      </c>
      <c r="Q29" s="63">
        <v>1</v>
      </c>
      <c r="R29" s="49" t="s">
        <v>4</v>
      </c>
    </row>
    <row r="30" spans="1:18" x14ac:dyDescent="0.25">
      <c r="A30" s="64">
        <f t="shared" si="4"/>
        <v>5</v>
      </c>
      <c r="B30" s="70" t="s">
        <v>14</v>
      </c>
      <c r="C30" s="68"/>
      <c r="D30" s="69"/>
      <c r="E30" s="62">
        <v>50</v>
      </c>
      <c r="F30" s="34" t="str">
        <f>$F$3</f>
        <v>CHF</v>
      </c>
      <c r="G30" s="62">
        <v>50</v>
      </c>
      <c r="H30" s="34" t="str">
        <f>$F$3</f>
        <v>CHF</v>
      </c>
      <c r="I30" s="62">
        <v>50</v>
      </c>
      <c r="J30" s="34" t="str">
        <f>$F$3</f>
        <v>CHF</v>
      </c>
      <c r="K30" s="62">
        <v>50</v>
      </c>
      <c r="L30" s="34" t="str">
        <f>$F$3</f>
        <v>CHF</v>
      </c>
      <c r="M30" s="62">
        <v>50</v>
      </c>
      <c r="N30" s="34" t="str">
        <f>$F$3</f>
        <v>CHF</v>
      </c>
      <c r="O30" s="62">
        <v>50</v>
      </c>
      <c r="P30" s="34" t="str">
        <f>$F$3</f>
        <v>CHF</v>
      </c>
      <c r="Q30" s="62">
        <v>50</v>
      </c>
      <c r="R30" s="36" t="str">
        <f>$F$3</f>
        <v>CHF</v>
      </c>
    </row>
    <row r="31" spans="1:18" x14ac:dyDescent="0.25">
      <c r="A31" s="64">
        <f t="shared" si="4"/>
        <v>6</v>
      </c>
      <c r="B31" s="70" t="s">
        <v>31</v>
      </c>
      <c r="C31" s="61">
        <v>2</v>
      </c>
      <c r="D31" s="62">
        <v>19</v>
      </c>
      <c r="E31" s="35">
        <f>IF(($C$31*$D$31)=0,"",($C$31*$D$31))</f>
        <v>38</v>
      </c>
      <c r="F31" s="34" t="str">
        <f>$F$3</f>
        <v>CHF</v>
      </c>
      <c r="G31" s="35">
        <f>$E$31</f>
        <v>38</v>
      </c>
      <c r="H31" s="34" t="str">
        <f>$F$3</f>
        <v>CHF</v>
      </c>
      <c r="I31" s="35">
        <f>$E$31</f>
        <v>38</v>
      </c>
      <c r="J31" s="34" t="str">
        <f>$F$3</f>
        <v>CHF</v>
      </c>
      <c r="K31" s="35">
        <f>$E$31</f>
        <v>38</v>
      </c>
      <c r="L31" s="34" t="str">
        <f>$F$3</f>
        <v>CHF</v>
      </c>
      <c r="M31" s="35">
        <f>$E$31</f>
        <v>38</v>
      </c>
      <c r="N31" s="34" t="str">
        <f>$F$3</f>
        <v>CHF</v>
      </c>
      <c r="O31" s="35">
        <f>$E$31</f>
        <v>38</v>
      </c>
      <c r="P31" s="34" t="str">
        <f>$F$3</f>
        <v>CHF</v>
      </c>
      <c r="Q31" s="35">
        <f>$E$31</f>
        <v>38</v>
      </c>
      <c r="R31" s="36" t="str">
        <f>$F$3</f>
        <v>CHF</v>
      </c>
    </row>
    <row r="32" spans="1:18" x14ac:dyDescent="0.25">
      <c r="A32" s="65">
        <f t="shared" si="4"/>
        <v>7</v>
      </c>
      <c r="B32" s="70" t="s">
        <v>35</v>
      </c>
      <c r="C32" s="61"/>
      <c r="D32" s="62"/>
      <c r="E32" s="35" t="s">
        <v>36</v>
      </c>
      <c r="F32" s="34" t="str">
        <f t="shared" ref="F32:F34" si="5">$F$3</f>
        <v>CHF</v>
      </c>
      <c r="G32" s="35" t="s">
        <v>36</v>
      </c>
      <c r="H32" s="34" t="str">
        <f t="shared" ref="H32:H34" si="6">$F$3</f>
        <v>CHF</v>
      </c>
      <c r="I32" s="35" t="s">
        <v>36</v>
      </c>
      <c r="J32" s="34" t="str">
        <f t="shared" ref="J32:J34" si="7">$F$3</f>
        <v>CHF</v>
      </c>
      <c r="K32" s="35" t="s">
        <v>36</v>
      </c>
      <c r="L32" s="34" t="str">
        <f t="shared" ref="L32:L34" si="8">$F$3</f>
        <v>CHF</v>
      </c>
      <c r="M32" s="35" t="s">
        <v>36</v>
      </c>
      <c r="N32" s="34" t="str">
        <f t="shared" ref="N32:N34" si="9">$F$3</f>
        <v>CHF</v>
      </c>
      <c r="O32" s="35" t="s">
        <v>36</v>
      </c>
      <c r="P32" s="34" t="str">
        <f t="shared" ref="P32:P34" si="10">$F$3</f>
        <v>CHF</v>
      </c>
      <c r="Q32" s="35" t="s">
        <v>36</v>
      </c>
      <c r="R32" s="36" t="str">
        <f t="shared" ref="R32:R34" si="11">$F$3</f>
        <v>CHF</v>
      </c>
    </row>
    <row r="33" spans="1:18" x14ac:dyDescent="0.25">
      <c r="A33" s="64">
        <f t="shared" si="4"/>
        <v>8</v>
      </c>
      <c r="B33" s="70" t="s">
        <v>35</v>
      </c>
      <c r="C33" s="61"/>
      <c r="D33" s="62"/>
      <c r="E33" s="35" t="s">
        <v>36</v>
      </c>
      <c r="F33" s="34" t="str">
        <f t="shared" si="5"/>
        <v>CHF</v>
      </c>
      <c r="G33" s="35" t="s">
        <v>36</v>
      </c>
      <c r="H33" s="34" t="str">
        <f t="shared" si="6"/>
        <v>CHF</v>
      </c>
      <c r="I33" s="35" t="s">
        <v>36</v>
      </c>
      <c r="J33" s="34" t="str">
        <f t="shared" si="7"/>
        <v>CHF</v>
      </c>
      <c r="K33" s="35" t="s">
        <v>36</v>
      </c>
      <c r="L33" s="34" t="str">
        <f t="shared" si="8"/>
        <v>CHF</v>
      </c>
      <c r="M33" s="35" t="s">
        <v>36</v>
      </c>
      <c r="N33" s="34" t="str">
        <f t="shared" si="9"/>
        <v>CHF</v>
      </c>
      <c r="O33" s="35" t="s">
        <v>36</v>
      </c>
      <c r="P33" s="34" t="str">
        <f t="shared" si="10"/>
        <v>CHF</v>
      </c>
      <c r="Q33" s="35" t="s">
        <v>36</v>
      </c>
      <c r="R33" s="36" t="str">
        <f t="shared" si="11"/>
        <v>CHF</v>
      </c>
    </row>
    <row r="34" spans="1:18" x14ac:dyDescent="0.25">
      <c r="A34" s="64">
        <f t="shared" si="4"/>
        <v>9</v>
      </c>
      <c r="B34" s="70" t="s">
        <v>35</v>
      </c>
      <c r="C34" s="61"/>
      <c r="D34" s="62"/>
      <c r="E34" s="35" t="s">
        <v>36</v>
      </c>
      <c r="F34" s="34" t="str">
        <f t="shared" si="5"/>
        <v>CHF</v>
      </c>
      <c r="G34" s="35" t="s">
        <v>36</v>
      </c>
      <c r="H34" s="34" t="str">
        <f t="shared" si="6"/>
        <v>CHF</v>
      </c>
      <c r="I34" s="35" t="s">
        <v>36</v>
      </c>
      <c r="J34" s="34" t="str">
        <f t="shared" si="7"/>
        <v>CHF</v>
      </c>
      <c r="K34" s="35" t="s">
        <v>36</v>
      </c>
      <c r="L34" s="34" t="str">
        <f t="shared" si="8"/>
        <v>CHF</v>
      </c>
      <c r="M34" s="35" t="s">
        <v>36</v>
      </c>
      <c r="N34" s="34" t="str">
        <f t="shared" si="9"/>
        <v>CHF</v>
      </c>
      <c r="O34" s="35" t="s">
        <v>36</v>
      </c>
      <c r="P34" s="34" t="str">
        <f t="shared" si="10"/>
        <v>CHF</v>
      </c>
      <c r="Q34" s="35" t="s">
        <v>36</v>
      </c>
      <c r="R34" s="36" t="str">
        <f t="shared" si="11"/>
        <v>CHF</v>
      </c>
    </row>
    <row r="35" spans="1:18" x14ac:dyDescent="0.25">
      <c r="A35" s="38"/>
      <c r="B35" s="39"/>
      <c r="C35" s="40"/>
      <c r="D35" s="41"/>
      <c r="E35" s="41"/>
      <c r="F35" s="40"/>
      <c r="G35" s="41"/>
      <c r="H35" s="40"/>
      <c r="I35" s="41"/>
      <c r="J35" s="40"/>
      <c r="K35" s="41"/>
      <c r="L35" s="40"/>
      <c r="M35" s="41"/>
      <c r="N35" s="40"/>
      <c r="O35" s="41"/>
      <c r="P35" s="40"/>
      <c r="Q35" s="41"/>
      <c r="R35" s="42"/>
    </row>
    <row r="36" spans="1:18" x14ac:dyDescent="0.25">
      <c r="A36" s="54" t="s">
        <v>33</v>
      </c>
      <c r="B36" s="55"/>
    </row>
  </sheetData>
  <sheetProtection algorithmName="SHA-512" hashValue="8C6k1O8DYDkXGi+4UQ6aNGutxKJmPJrotkdSWNVipinjF9d5xjRlvrfXOT1ZYUTSxf5fRrczU5Eta5nUuNIFwg==" saltValue="fNONxK1+/BO2thQECqNjmg==" spinCount="100000" sheet="1" insertRows="0"/>
  <mergeCells count="8">
    <mergeCell ref="A1:R1"/>
    <mergeCell ref="E2:F2"/>
    <mergeCell ref="G2:H2"/>
    <mergeCell ref="I2:J2"/>
    <mergeCell ref="K2:L2"/>
    <mergeCell ref="M2:N2"/>
    <mergeCell ref="O2:P2"/>
    <mergeCell ref="Q2:R2"/>
  </mergeCells>
  <dataValidations count="1">
    <dataValidation type="list" allowBlank="1" showInputMessage="1" showErrorMessage="1" sqref="F3" xr:uid="{AEA76392-7614-42D7-9D32-5B88683006CA}">
      <formula1>Währung</formula1>
    </dataValidation>
  </dataValidations>
  <pageMargins left="0.7" right="0.7" top="0.78740157499999996" bottom="0.78740157499999996" header="0.3" footer="0.3"/>
  <pageSetup paperSize="9" scale="74" orientation="landscape" r:id="rId1"/>
  <ignoredErrors>
    <ignoredError sqref="G31 I31 Q31 O31 M31 K31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D6769-7EC9-4714-86C1-100534D6A4FF}">
  <sheetPr codeName="Tabelle3"/>
  <dimension ref="A1:H17"/>
  <sheetViews>
    <sheetView workbookViewId="0"/>
  </sheetViews>
  <sheetFormatPr baseColWidth="10" defaultRowHeight="16.5" x14ac:dyDescent="0.3"/>
  <cols>
    <col min="1" max="1" width="11" style="4"/>
    <col min="2" max="2" width="11.25" bestFit="1" customWidth="1"/>
    <col min="3" max="3" width="14.625" bestFit="1" customWidth="1"/>
    <col min="4" max="4" width="14.25" bestFit="1" customWidth="1"/>
    <col min="5" max="5" width="14.625" bestFit="1" customWidth="1"/>
    <col min="6" max="6" width="14.25" bestFit="1" customWidth="1"/>
  </cols>
  <sheetData>
    <row r="1" spans="1:8" x14ac:dyDescent="0.3">
      <c r="C1" s="3" t="str">
        <f>RIGHT('opticalCON DRAGONFLY'!$A$1,9)</f>
        <v>DRAGONFLY</v>
      </c>
      <c r="D1" s="3" t="str">
        <f>RIGHT('opticalCON DRAGONFLY'!$A$1,9)</f>
        <v>DRAGONFLY</v>
      </c>
      <c r="E1" s="2" t="str">
        <f>LEFT('SMPTE Competitor'!$A$1,LEN('SMPTE Competitor'!$A$1)-10)</f>
        <v xml:space="preserve">SMPTE </v>
      </c>
      <c r="F1" s="2" t="str">
        <f>LEFT('SMPTE Competitor'!$A$1,LEN('SMPTE Competitor'!$A$1)-10)</f>
        <v xml:space="preserve">SMPTE </v>
      </c>
      <c r="G1" s="6"/>
      <c r="H1" s="6"/>
    </row>
    <row r="2" spans="1:8" x14ac:dyDescent="0.3">
      <c r="C2" t="str">
        <f>LEFT('SMPTE Competitor'!$B$4,LEN('SMPTE Competitor'!$B$4)-5)</f>
        <v>Initial Investment</v>
      </c>
      <c r="D2" t="str">
        <f>LEFT('SMPTE Competitor'!$B$25,LEN('SMPTE Competitor'!$B$25)-14)</f>
        <v>Maintenance</v>
      </c>
      <c r="E2" t="str">
        <f>LEFT('SMPTE Competitor'!$B$4,LEN('SMPTE Competitor'!$B$4)-5)</f>
        <v>Initial Investment</v>
      </c>
      <c r="F2" t="str">
        <f>LEFT('SMPTE Competitor'!$B$25,LEN('SMPTE Competitor'!$B$25)-14)</f>
        <v>Maintenance</v>
      </c>
      <c r="G2" s="5"/>
    </row>
    <row r="4" spans="1:8" x14ac:dyDescent="0.3">
      <c r="A4" s="4" t="str">
        <f>TEXT('SMPTE Competitor'!$E$2,"JJJJ")</f>
        <v>2019</v>
      </c>
      <c r="B4" t="str">
        <f>RIGHT('opticalCON DRAGONFLY'!$A$1,9)</f>
        <v>DRAGONFLY</v>
      </c>
      <c r="C4" s="1">
        <f>'opticalCON DRAGONFLY'!$E$4</f>
        <v>26554.800000000003</v>
      </c>
      <c r="D4" s="1">
        <f>'opticalCON DRAGONFLY'!$E$25</f>
        <v>246.33333333333334</v>
      </c>
      <c r="G4" s="1">
        <f t="shared" ref="G4:G17" si="0">SUM(C4:F4)</f>
        <v>26801.133333333335</v>
      </c>
    </row>
    <row r="5" spans="1:8" x14ac:dyDescent="0.3">
      <c r="B5" t="str">
        <f>LEFT('SMPTE Competitor'!$A$1,LEN('SMPTE Competitor'!$A$1)-10)</f>
        <v xml:space="preserve">SMPTE </v>
      </c>
      <c r="C5" s="1"/>
      <c r="D5" s="1"/>
      <c r="E5" s="1">
        <f>'SMPTE Competitor'!$E$4</f>
        <v>22738</v>
      </c>
      <c r="F5" s="1">
        <f>'SMPTE Competitor'!$E$25</f>
        <v>2546.5</v>
      </c>
      <c r="G5" s="1">
        <f t="shared" si="0"/>
        <v>25284.5</v>
      </c>
    </row>
    <row r="6" spans="1:8" x14ac:dyDescent="0.3">
      <c r="A6" s="4" t="str">
        <f>TEXT('SMPTE Competitor'!$E$2,"JJJJ")&amp; " - " &amp;TEXT('SMPTE Competitor'!$G$2,"JJJJ")</f>
        <v>2019 - 2020</v>
      </c>
      <c r="B6" t="str">
        <f>RIGHT('opticalCON DRAGONFLY'!$A$1,9)</f>
        <v>DRAGONFLY</v>
      </c>
      <c r="C6" s="1">
        <f>'opticalCON DRAGONFLY'!$G$4</f>
        <v>26554.800000000003</v>
      </c>
      <c r="D6" s="1">
        <f>'opticalCON DRAGONFLY'!$G$25</f>
        <v>492.66666666666669</v>
      </c>
      <c r="G6" s="1">
        <f t="shared" si="0"/>
        <v>27047.466666666671</v>
      </c>
    </row>
    <row r="7" spans="1:8" x14ac:dyDescent="0.3">
      <c r="B7" t="str">
        <f>LEFT('SMPTE Competitor'!$A$1,LEN('SMPTE Competitor'!$A$1)-10)</f>
        <v xml:space="preserve">SMPTE </v>
      </c>
      <c r="C7" s="1"/>
      <c r="D7" s="1"/>
      <c r="E7" s="1">
        <f>'SMPTE Competitor'!$G$4</f>
        <v>22738</v>
      </c>
      <c r="F7" s="1">
        <f>'SMPTE Competitor'!$G$25</f>
        <v>5093</v>
      </c>
      <c r="G7" s="1">
        <f t="shared" si="0"/>
        <v>27831</v>
      </c>
    </row>
    <row r="8" spans="1:8" x14ac:dyDescent="0.3">
      <c r="A8" s="4" t="str">
        <f>TEXT('SMPTE Competitor'!$E$2,"JJJJ")&amp; " - " &amp;TEXT('SMPTE Competitor'!$I$2,"JJJJ")</f>
        <v>2019 - 2021</v>
      </c>
      <c r="B8" t="str">
        <f>RIGHT('opticalCON DRAGONFLY'!$A$1,9)</f>
        <v>DRAGONFLY</v>
      </c>
      <c r="C8" s="1">
        <f>'opticalCON DRAGONFLY'!$I$4</f>
        <v>26554.800000000003</v>
      </c>
      <c r="D8" s="1">
        <f>'opticalCON DRAGONFLY'!$I$25</f>
        <v>739</v>
      </c>
      <c r="G8" s="1">
        <f t="shared" si="0"/>
        <v>27293.800000000003</v>
      </c>
    </row>
    <row r="9" spans="1:8" x14ac:dyDescent="0.3">
      <c r="B9" t="str">
        <f>LEFT('SMPTE Competitor'!$A$1,LEN('SMPTE Competitor'!$A$1)-10)</f>
        <v xml:space="preserve">SMPTE </v>
      </c>
      <c r="C9" s="1"/>
      <c r="D9" s="1"/>
      <c r="E9" s="1">
        <f>'SMPTE Competitor'!$I$4</f>
        <v>22738</v>
      </c>
      <c r="F9" s="1">
        <f>'SMPTE Competitor'!$I$25</f>
        <v>8889.5</v>
      </c>
      <c r="G9" s="1">
        <f t="shared" si="0"/>
        <v>31627.5</v>
      </c>
    </row>
    <row r="10" spans="1:8" x14ac:dyDescent="0.3">
      <c r="A10" s="4" t="str">
        <f>TEXT('SMPTE Competitor'!$E$2,"JJJJ")&amp; " - " &amp;TEXT('SMPTE Competitor'!$K$2,"JJJJ")</f>
        <v>2019 - 2022</v>
      </c>
      <c r="B10" t="str">
        <f>RIGHT('opticalCON DRAGONFLY'!$A$1,9)</f>
        <v>DRAGONFLY</v>
      </c>
      <c r="C10" s="1">
        <f>'opticalCON DRAGONFLY'!$K$4</f>
        <v>26554.800000000003</v>
      </c>
      <c r="D10" s="1">
        <f>'opticalCON DRAGONFLY'!$K$25</f>
        <v>985.33333333333337</v>
      </c>
      <c r="G10" s="1">
        <f t="shared" si="0"/>
        <v>27540.133333333335</v>
      </c>
    </row>
    <row r="11" spans="1:8" x14ac:dyDescent="0.3">
      <c r="B11" t="str">
        <f>LEFT('SMPTE Competitor'!$A$1,LEN('SMPTE Competitor'!$A$1)-10)</f>
        <v xml:space="preserve">SMPTE </v>
      </c>
      <c r="C11" s="1"/>
      <c r="D11" s="1"/>
      <c r="E11" s="1">
        <f>'SMPTE Competitor'!$K$4</f>
        <v>22738</v>
      </c>
      <c r="F11" s="1">
        <f>'SMPTE Competitor'!$K$25</f>
        <v>11436</v>
      </c>
      <c r="G11" s="1">
        <f t="shared" si="0"/>
        <v>34174</v>
      </c>
    </row>
    <row r="12" spans="1:8" x14ac:dyDescent="0.3">
      <c r="A12" s="4" t="str">
        <f>TEXT('SMPTE Competitor'!$E$2,"JJJJ")&amp; " - " &amp;TEXT('SMPTE Competitor'!$M$2,"JJJJ")</f>
        <v>2019 - 2023</v>
      </c>
      <c r="B12" t="str">
        <f>RIGHT('opticalCON DRAGONFLY'!$A$1,9)</f>
        <v>DRAGONFLY</v>
      </c>
      <c r="C12" s="1">
        <f>'opticalCON DRAGONFLY'!$M$4</f>
        <v>26554.800000000003</v>
      </c>
      <c r="D12" s="1">
        <f>'opticalCON DRAGONFLY'!$M$25</f>
        <v>1231.6666666666667</v>
      </c>
      <c r="G12" s="1">
        <f t="shared" si="0"/>
        <v>27786.466666666671</v>
      </c>
    </row>
    <row r="13" spans="1:8" x14ac:dyDescent="0.3">
      <c r="B13" t="str">
        <f>LEFT('SMPTE Competitor'!$A$1,LEN('SMPTE Competitor'!$A$1)-10)</f>
        <v xml:space="preserve">SMPTE </v>
      </c>
      <c r="C13" s="1"/>
      <c r="D13" s="1"/>
      <c r="E13" s="1">
        <f>'SMPTE Competitor'!$M$4</f>
        <v>22738</v>
      </c>
      <c r="F13" s="1">
        <f>'SMPTE Competitor'!$M$25</f>
        <v>13982.5</v>
      </c>
      <c r="G13" s="1">
        <f t="shared" si="0"/>
        <v>36720.5</v>
      </c>
    </row>
    <row r="14" spans="1:8" x14ac:dyDescent="0.3">
      <c r="A14" s="4" t="str">
        <f>TEXT('SMPTE Competitor'!$E$2,"JJJJ")&amp; " - " &amp;TEXT('SMPTE Competitor'!$O$2,"JJJJ")</f>
        <v>2019 - 2024</v>
      </c>
      <c r="B14" t="str">
        <f>RIGHT('opticalCON DRAGONFLY'!$A$1,9)</f>
        <v>DRAGONFLY</v>
      </c>
      <c r="C14" s="1">
        <f>'opticalCON DRAGONFLY'!$O$4</f>
        <v>26554.800000000003</v>
      </c>
      <c r="D14" s="1">
        <f>'opticalCON DRAGONFLY'!$O$25</f>
        <v>1478</v>
      </c>
      <c r="G14" s="1">
        <f t="shared" si="0"/>
        <v>28032.800000000003</v>
      </c>
    </row>
    <row r="15" spans="1:8" x14ac:dyDescent="0.3">
      <c r="B15" t="str">
        <f>LEFT('SMPTE Competitor'!$A$1,LEN('SMPTE Competitor'!$A$1)-10)</f>
        <v xml:space="preserve">SMPTE </v>
      </c>
      <c r="C15" s="1"/>
      <c r="D15" s="1"/>
      <c r="E15" s="1">
        <f>'SMPTE Competitor'!$O$4</f>
        <v>22738</v>
      </c>
      <c r="F15" s="1">
        <f>'SMPTE Competitor'!$O$25</f>
        <v>17779</v>
      </c>
      <c r="G15" s="1">
        <f t="shared" si="0"/>
        <v>40517</v>
      </c>
    </row>
    <row r="16" spans="1:8" x14ac:dyDescent="0.3">
      <c r="A16" s="4" t="str">
        <f>TEXT('SMPTE Competitor'!$E$2,"JJJJ")&amp; " - " &amp;TEXT('SMPTE Competitor'!$Q$2,"JJJJ")</f>
        <v>2019 - 2025</v>
      </c>
      <c r="B16" t="str">
        <f>RIGHT('opticalCON DRAGONFLY'!$A$1,9)</f>
        <v>DRAGONFLY</v>
      </c>
      <c r="C16" s="1">
        <f>'opticalCON DRAGONFLY'!$Q$4</f>
        <v>26554.800000000003</v>
      </c>
      <c r="D16" s="1">
        <f>'opticalCON DRAGONFLY'!$Q$25</f>
        <v>1724.3333333333333</v>
      </c>
      <c r="G16" s="1">
        <f t="shared" si="0"/>
        <v>28279.133333333335</v>
      </c>
    </row>
    <row r="17" spans="2:7" x14ac:dyDescent="0.3">
      <c r="B17" t="str">
        <f>LEFT('SMPTE Competitor'!$A$1,LEN('SMPTE Competitor'!$A$1)-10)</f>
        <v xml:space="preserve">SMPTE </v>
      </c>
      <c r="E17" s="1">
        <f>'SMPTE Competitor'!$Q$4</f>
        <v>22738</v>
      </c>
      <c r="F17" s="1">
        <f>'SMPTE Competitor'!$Q$25</f>
        <v>20325.5</v>
      </c>
      <c r="G17" s="1">
        <f t="shared" si="0"/>
        <v>43063.5</v>
      </c>
    </row>
  </sheetData>
  <sheetProtection algorithmName="SHA-512" hashValue="MbtXs5/AafzEyaGR4fanzYf8Grbic6NHAfkPLT0nGvsQt+5uazhwVCs3aJlUOXikDlI7TWOqbIcb8fyFZG2aCw==" saltValue="4Q51DHrsyn9mKEaiN8J4WA==" spinCount="100000" sheet="1" objects="1" scenario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7F1A7-05EB-4BA1-AEC4-3C44575358E1}">
  <sheetPr codeName="Tabelle5"/>
  <dimension ref="A1:A6"/>
  <sheetViews>
    <sheetView workbookViewId="0"/>
  </sheetViews>
  <sheetFormatPr baseColWidth="10" defaultRowHeight="16.5" x14ac:dyDescent="0.3"/>
  <sheetData>
    <row r="1" spans="1:1" x14ac:dyDescent="0.3">
      <c r="A1" t="s">
        <v>17</v>
      </c>
    </row>
    <row r="2" spans="1:1" x14ac:dyDescent="0.3">
      <c r="A2" t="s">
        <v>18</v>
      </c>
    </row>
    <row r="3" spans="1:1" x14ac:dyDescent="0.3">
      <c r="A3" t="s">
        <v>19</v>
      </c>
    </row>
    <row r="4" spans="1:1" x14ac:dyDescent="0.3">
      <c r="A4" t="s">
        <v>20</v>
      </c>
    </row>
    <row r="5" spans="1:1" x14ac:dyDescent="0.3">
      <c r="A5" t="s">
        <v>21</v>
      </c>
    </row>
    <row r="6" spans="1:1" x14ac:dyDescent="0.3">
      <c r="A6" t="s">
        <v>22</v>
      </c>
    </row>
  </sheetData>
  <sheetProtection algorithmName="SHA-512" hashValue="OsLylhFtLv0ZmEpmtnnCD0UrRJzk9xiHDpgXy+8wvG7TePrkjA6l4dtCIEiefAxcKGPbAY4jQNd+/QPJC/bxzA==" saltValue="S7tOL4a5dEYpkCBIWdgLAA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4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SMPTE Competitor</vt:lpstr>
      <vt:lpstr>opticalCON DRAGONFLY</vt:lpstr>
      <vt:lpstr>Hilfstabelle</vt:lpstr>
      <vt:lpstr>Parameter</vt:lpstr>
      <vt:lpstr>Investment Comparison</vt:lpstr>
      <vt:lpstr>Währung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Gappmeier</dc:creator>
  <cp:lastModifiedBy>Fabio Röllin</cp:lastModifiedBy>
  <cp:lastPrinted>2019-09-02T12:59:57Z</cp:lastPrinted>
  <dcterms:created xsi:type="dcterms:W3CDTF">2019-08-21T12:35:38Z</dcterms:created>
  <dcterms:modified xsi:type="dcterms:W3CDTF">2019-09-11T10:50:42Z</dcterms:modified>
</cp:coreProperties>
</file>